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3"/>
  <workbookPr codeName="ThisWorkbook" defaultThemeVersion="124226"/>
  <mc:AlternateContent xmlns:mc="http://schemas.openxmlformats.org/markup-compatibility/2006">
    <mc:Choice Requires="x15">
      <x15ac:absPath xmlns:x15ac="http://schemas.microsoft.com/office/spreadsheetml/2010/11/ac" url="C:\Users\marius.lucan-arjoca\Desktop\"/>
    </mc:Choice>
  </mc:AlternateContent>
  <xr:revisionPtr revIDLastSave="0" documentId="13_ncr:1_{279A0077-056A-43E5-ACC9-DEC8B81B889D}" xr6:coauthVersionLast="36" xr6:coauthVersionMax="36" xr10:uidLastSave="{00000000-0000-0000-0000-000000000000}"/>
  <bookViews>
    <workbookView xWindow="32760" yWindow="32760" windowWidth="28800" windowHeight="13580" tabRatio="910" activeTab="2" xr2:uid="{00000000-000D-0000-FFFF-FFFF00000000}"/>
  </bookViews>
  <sheets>
    <sheet name="1 Centraliz PAAP" sheetId="63" r:id="rId1"/>
    <sheet name="2 Centralizator pe AD " sheetId="62" r:id="rId2"/>
    <sheet name="ACHIZITII DIRECTE" sheetId="12" r:id="rId3"/>
    <sheet name="20.01.01." sheetId="43" r:id="rId4"/>
    <sheet name="20.01.02" sheetId="67" r:id="rId5"/>
    <sheet name="20.01.03" sheetId="35" r:id="rId6"/>
    <sheet name="20.01.04" sheetId="36" r:id="rId7"/>
    <sheet name="20.01.05" sheetId="9" r:id="rId8"/>
    <sheet name="20.01.06" sheetId="8" r:id="rId9"/>
    <sheet name="20.01.08" sheetId="7" r:id="rId10"/>
    <sheet name="20.01.09" sheetId="6" r:id="rId11"/>
    <sheet name="20.01.30" sheetId="1" r:id="rId12"/>
    <sheet name="20.02" sheetId="5" r:id="rId13"/>
    <sheet name="20.05.30" sheetId="53" r:id="rId14"/>
    <sheet name="20.11" sheetId="2" r:id="rId15"/>
    <sheet name="20.12" sheetId="64" r:id="rId16"/>
    <sheet name="20.13" sheetId="66" r:id="rId17"/>
    <sheet name="20.14" sheetId="17" r:id="rId18"/>
    <sheet name="20.30.02" sheetId="29" r:id="rId19"/>
    <sheet name="20.30.30" sheetId="55" r:id="rId20"/>
    <sheet name="71.01.02" sheetId="68" r:id="rId21"/>
    <sheet name="71.01.03" sheetId="75" r:id="rId22"/>
    <sheet name="71.01.30" sheetId="51" r:id="rId23"/>
    <sheet name="56,02" sheetId="24" state="hidden" r:id="rId24"/>
  </sheets>
  <externalReferences>
    <externalReference r:id="rId25"/>
  </externalReferences>
  <definedNames>
    <definedName name="_xlnm.Print_Area" localSheetId="1">'2 Centralizator pe AD '!$A$1:$I$37</definedName>
    <definedName name="_xlnm.Print_Area" localSheetId="3">'20.01.01.'!$A$2:$I$15</definedName>
    <definedName name="_xlnm.Print_Area" localSheetId="5">'20.01.03'!$A$1:$I$10</definedName>
    <definedName name="_xlnm.Print_Area" localSheetId="6">'20.01.04'!$A$4:$I$16</definedName>
    <definedName name="_xlnm.Print_Area" localSheetId="7">'20.01.05'!$A$1:$I$14</definedName>
    <definedName name="_xlnm.Print_Area" localSheetId="8">'20.01.06'!$A$1:$J$14</definedName>
    <definedName name="_xlnm.Print_Area" localSheetId="11">'20.01.30'!$A$1:$I$39</definedName>
    <definedName name="_xlnm.Print_Area" localSheetId="12">'20.02'!$A$2:$I$17</definedName>
    <definedName name="_xlnm.Print_Area" localSheetId="14">'20.11'!$A$2:$I$11</definedName>
    <definedName name="_xlnm.Print_Area" localSheetId="17">'20.14'!$A$3:$I$13</definedName>
    <definedName name="_xlnm.Print_Area" localSheetId="18">'20.30.02'!$A$3:$I$16</definedName>
    <definedName name="_xlnm.Print_Area" localSheetId="22">'71.01.30'!$A$2:$I$11</definedName>
  </definedNames>
  <calcPr calcId="191029"/>
</workbook>
</file>

<file path=xl/calcChain.xml><?xml version="1.0" encoding="utf-8"?>
<calcChain xmlns="http://schemas.openxmlformats.org/spreadsheetml/2006/main">
  <c r="Q15" i="62" l="1"/>
  <c r="R11" i="8"/>
  <c r="V9" i="62"/>
  <c r="V12" i="62"/>
  <c r="V13" i="62"/>
  <c r="V15" i="62"/>
  <c r="V16" i="62"/>
  <c r="V27" i="62"/>
  <c r="V28" i="62"/>
  <c r="Q9" i="62"/>
  <c r="Q12" i="62"/>
  <c r="Q27" i="62"/>
  <c r="D131" i="12"/>
  <c r="M22" i="29"/>
  <c r="E14" i="29"/>
  <c r="E16" i="29"/>
  <c r="E10" i="29"/>
  <c r="D17" i="29"/>
  <c r="E17" i="29" s="1"/>
  <c r="D16" i="29"/>
  <c r="D15" i="29"/>
  <c r="E15" i="29" s="1"/>
  <c r="D14" i="29"/>
  <c r="D13" i="29"/>
  <c r="E13" i="29" s="1"/>
  <c r="D12" i="29"/>
  <c r="E12" i="29" s="1"/>
  <c r="D160" i="12"/>
  <c r="D11" i="29"/>
  <c r="E11" i="29" s="1"/>
  <c r="D10" i="29"/>
  <c r="D9" i="29"/>
  <c r="E9" i="29" s="1"/>
  <c r="D162" i="12"/>
  <c r="E17" i="53"/>
  <c r="G131" i="12"/>
  <c r="F131" i="12"/>
  <c r="C131" i="12"/>
  <c r="B131" i="12"/>
  <c r="G130" i="12"/>
  <c r="F130" i="12"/>
  <c r="D130" i="12"/>
  <c r="C130" i="12"/>
  <c r="B130" i="12"/>
  <c r="E16" i="53"/>
  <c r="G129" i="12"/>
  <c r="F129" i="12"/>
  <c r="D129" i="12"/>
  <c r="C129" i="12"/>
  <c r="B129" i="12"/>
  <c r="G128" i="12"/>
  <c r="F128" i="12"/>
  <c r="D128" i="12"/>
  <c r="C128" i="12"/>
  <c r="B128" i="12"/>
  <c r="E15" i="53"/>
  <c r="E14" i="53"/>
  <c r="G48" i="1"/>
  <c r="G134" i="12"/>
  <c r="F134" i="12"/>
  <c r="D134" i="12"/>
  <c r="C134" i="12"/>
  <c r="B134" i="12"/>
  <c r="D21" i="53"/>
  <c r="D135" i="12" s="1"/>
  <c r="E20" i="53"/>
  <c r="E42" i="6"/>
  <c r="G84" i="12"/>
  <c r="F84" i="12"/>
  <c r="D84" i="12"/>
  <c r="C84" i="12"/>
  <c r="B84" i="12"/>
  <c r="D43" i="6"/>
  <c r="C12" i="62" s="1"/>
  <c r="G12" i="62" s="1"/>
  <c r="J29" i="62"/>
  <c r="K29" i="62"/>
  <c r="G79" i="12"/>
  <c r="F79" i="12"/>
  <c r="D79" i="12"/>
  <c r="C79" i="12"/>
  <c r="B79" i="12"/>
  <c r="E37" i="6"/>
  <c r="G81" i="12"/>
  <c r="F81" i="12"/>
  <c r="D81" i="12"/>
  <c r="C81" i="12"/>
  <c r="B81" i="12"/>
  <c r="E39" i="6"/>
  <c r="K38" i="6" s="1"/>
  <c r="G64" i="12"/>
  <c r="F64" i="12"/>
  <c r="G63" i="12"/>
  <c r="F63" i="12"/>
  <c r="D64" i="12"/>
  <c r="C64" i="12"/>
  <c r="B64" i="12"/>
  <c r="D63" i="12"/>
  <c r="C63" i="12"/>
  <c r="B63" i="12"/>
  <c r="E22" i="6"/>
  <c r="E23" i="6"/>
  <c r="D15" i="43"/>
  <c r="D14" i="12" s="1"/>
  <c r="G13" i="12"/>
  <c r="F13" i="12"/>
  <c r="D13" i="12"/>
  <c r="C13" i="12"/>
  <c r="B13" i="12"/>
  <c r="G12" i="12"/>
  <c r="F12" i="12"/>
  <c r="D12" i="12"/>
  <c r="C12" i="12"/>
  <c r="B12" i="12"/>
  <c r="E14" i="43"/>
  <c r="U5" i="62" s="1"/>
  <c r="E13" i="43"/>
  <c r="B82" i="12"/>
  <c r="G82" i="12"/>
  <c r="F82" i="12"/>
  <c r="D82" i="12"/>
  <c r="C82" i="12"/>
  <c r="G78" i="12"/>
  <c r="F78" i="12"/>
  <c r="D78" i="12"/>
  <c r="C78" i="12"/>
  <c r="B78" i="12"/>
  <c r="E40" i="6"/>
  <c r="E36" i="6"/>
  <c r="G176" i="12"/>
  <c r="F176" i="12"/>
  <c r="D176" i="12"/>
  <c r="C176" i="12"/>
  <c r="B176" i="12"/>
  <c r="F175" i="12"/>
  <c r="G175" i="12"/>
  <c r="D175" i="12"/>
  <c r="C175" i="12"/>
  <c r="B175" i="12"/>
  <c r="G49" i="12"/>
  <c r="F49" i="12"/>
  <c r="D49" i="12"/>
  <c r="C49" i="12"/>
  <c r="B49" i="12"/>
  <c r="E8" i="6"/>
  <c r="E11" i="68"/>
  <c r="E12" i="68"/>
  <c r="G173" i="12"/>
  <c r="F173" i="12"/>
  <c r="D173" i="12"/>
  <c r="C173" i="12"/>
  <c r="B173" i="12"/>
  <c r="E9" i="68"/>
  <c r="K9" i="68" s="1"/>
  <c r="E14" i="68"/>
  <c r="D27" i="62" s="1"/>
  <c r="G83" i="12"/>
  <c r="F83" i="12"/>
  <c r="D83" i="12"/>
  <c r="C83" i="12"/>
  <c r="B83" i="12"/>
  <c r="E41" i="6"/>
  <c r="G115" i="12"/>
  <c r="F115" i="12"/>
  <c r="D115" i="12"/>
  <c r="C115" i="12"/>
  <c r="B115" i="12"/>
  <c r="D35" i="1"/>
  <c r="C13" i="62" s="1"/>
  <c r="G13" i="62" s="1"/>
  <c r="E34" i="1"/>
  <c r="T31" i="62"/>
  <c r="D14" i="68"/>
  <c r="D178" i="12" s="1"/>
  <c r="O31" i="62"/>
  <c r="O10" i="64"/>
  <c r="N10" i="64"/>
  <c r="M31" i="62"/>
  <c r="N6" i="62"/>
  <c r="N7" i="62"/>
  <c r="N8" i="62"/>
  <c r="N9" i="62"/>
  <c r="N10" i="62"/>
  <c r="N11" i="62"/>
  <c r="N12" i="62"/>
  <c r="N13" i="62"/>
  <c r="N14" i="62"/>
  <c r="N15" i="62"/>
  <c r="N16" i="62"/>
  <c r="N17" i="62"/>
  <c r="N18" i="62"/>
  <c r="N19" i="62"/>
  <c r="N20" i="62"/>
  <c r="N21" i="62"/>
  <c r="N22" i="62"/>
  <c r="N23" i="62"/>
  <c r="N24" i="62"/>
  <c r="N25" i="62"/>
  <c r="N26" i="62"/>
  <c r="N27" i="62"/>
  <c r="N28" i="62"/>
  <c r="N29" i="62"/>
  <c r="N30" i="62"/>
  <c r="N5" i="62"/>
  <c r="G145" i="12"/>
  <c r="F145" i="12"/>
  <c r="D145" i="12"/>
  <c r="C145" i="12"/>
  <c r="B145" i="12"/>
  <c r="D14" i="64"/>
  <c r="D146" i="12"/>
  <c r="E13" i="64"/>
  <c r="H144" i="12"/>
  <c r="G144" i="12"/>
  <c r="F144" i="12"/>
  <c r="D144" i="12"/>
  <c r="C144" i="12"/>
  <c r="B144" i="12"/>
  <c r="M13" i="68"/>
  <c r="M28" i="6"/>
  <c r="M12" i="43"/>
  <c r="G180" i="12"/>
  <c r="F180" i="12"/>
  <c r="D180" i="12"/>
  <c r="C180" i="12"/>
  <c r="B180" i="12"/>
  <c r="E9" i="75"/>
  <c r="E11" i="75" s="1"/>
  <c r="D28" i="62" s="1"/>
  <c r="H28" i="62" s="1"/>
  <c r="D11" i="75"/>
  <c r="D181" i="12"/>
  <c r="G119" i="12"/>
  <c r="F119" i="12"/>
  <c r="D119" i="12"/>
  <c r="C119" i="12"/>
  <c r="B119" i="12"/>
  <c r="E9" i="5"/>
  <c r="G133" i="12"/>
  <c r="F133" i="12"/>
  <c r="D133" i="12"/>
  <c r="C133" i="12"/>
  <c r="B133" i="12"/>
  <c r="E19" i="53"/>
  <c r="G132" i="12"/>
  <c r="F132" i="12"/>
  <c r="D132" i="12"/>
  <c r="C132" i="12"/>
  <c r="B132" i="12"/>
  <c r="E18" i="53"/>
  <c r="G177" i="12"/>
  <c r="F177" i="12"/>
  <c r="D177" i="12"/>
  <c r="C177" i="12"/>
  <c r="B177" i="12"/>
  <c r="E13" i="68"/>
  <c r="G174" i="12"/>
  <c r="F174" i="12"/>
  <c r="D174" i="12"/>
  <c r="C174" i="12"/>
  <c r="B174" i="12"/>
  <c r="E10" i="68"/>
  <c r="D10" i="12"/>
  <c r="G34" i="12"/>
  <c r="F34" i="12"/>
  <c r="D34" i="12"/>
  <c r="C34" i="12"/>
  <c r="B34" i="12"/>
  <c r="G80" i="12"/>
  <c r="F80" i="12"/>
  <c r="D80" i="12"/>
  <c r="C80" i="12"/>
  <c r="B80" i="12"/>
  <c r="E38" i="6"/>
  <c r="G77" i="12"/>
  <c r="F77" i="12"/>
  <c r="D77" i="12"/>
  <c r="C77" i="12"/>
  <c r="B77" i="12"/>
  <c r="E35" i="6"/>
  <c r="G127" i="12"/>
  <c r="F127" i="12"/>
  <c r="D127" i="12"/>
  <c r="C127" i="12"/>
  <c r="B127" i="12"/>
  <c r="E13" i="53"/>
  <c r="G172" i="12"/>
  <c r="D172" i="12"/>
  <c r="C172" i="12"/>
  <c r="B172" i="12"/>
  <c r="G62" i="12"/>
  <c r="F62" i="12"/>
  <c r="D62" i="12"/>
  <c r="C62" i="12"/>
  <c r="B62" i="12"/>
  <c r="L31" i="62"/>
  <c r="N31" i="62" s="1"/>
  <c r="G11" i="12"/>
  <c r="F11" i="12"/>
  <c r="D11" i="12"/>
  <c r="C11" i="12"/>
  <c r="B11" i="12"/>
  <c r="G10" i="12"/>
  <c r="F10" i="12"/>
  <c r="E10" i="12"/>
  <c r="C10" i="12"/>
  <c r="B10" i="12"/>
  <c r="E11" i="43"/>
  <c r="A11" i="43"/>
  <c r="A10" i="12" s="1"/>
  <c r="N23" i="43"/>
  <c r="E8" i="68"/>
  <c r="E21" i="6"/>
  <c r="E11" i="8"/>
  <c r="E12" i="43"/>
  <c r="J8" i="66"/>
  <c r="D14" i="8"/>
  <c r="D37" i="12" s="1"/>
  <c r="G143" i="12"/>
  <c r="F143" i="12"/>
  <c r="D143" i="12"/>
  <c r="C143" i="12"/>
  <c r="B143" i="12"/>
  <c r="E11" i="64"/>
  <c r="G114" i="12"/>
  <c r="F114" i="12"/>
  <c r="D114" i="12"/>
  <c r="C114" i="12"/>
  <c r="B114" i="12"/>
  <c r="E33" i="1"/>
  <c r="G126" i="12"/>
  <c r="F126" i="12"/>
  <c r="D126" i="12"/>
  <c r="C126" i="12"/>
  <c r="B126" i="12"/>
  <c r="E12" i="53"/>
  <c r="O13" i="5"/>
  <c r="E7" i="66"/>
  <c r="E9" i="66"/>
  <c r="D20" i="62" s="1"/>
  <c r="H20" i="62" s="1"/>
  <c r="D29" i="62"/>
  <c r="C29" i="62"/>
  <c r="G29" i="62"/>
  <c r="G125" i="12"/>
  <c r="F125" i="12"/>
  <c r="D125" i="12"/>
  <c r="C125" i="12"/>
  <c r="B125" i="12"/>
  <c r="G93" i="12"/>
  <c r="F93" i="12"/>
  <c r="F50" i="12"/>
  <c r="G40" i="12"/>
  <c r="F40" i="12"/>
  <c r="D40" i="12"/>
  <c r="C40" i="12"/>
  <c r="B40" i="12"/>
  <c r="E9" i="7"/>
  <c r="G142" i="12"/>
  <c r="F142" i="12"/>
  <c r="D142" i="12"/>
  <c r="C142" i="12"/>
  <c r="B142" i="12"/>
  <c r="E10" i="64"/>
  <c r="G76" i="12"/>
  <c r="F76" i="12"/>
  <c r="D76" i="12"/>
  <c r="C76" i="12"/>
  <c r="B76" i="12"/>
  <c r="E34" i="6"/>
  <c r="K8" i="7"/>
  <c r="F171" i="12"/>
  <c r="G141" i="12"/>
  <c r="F141" i="12"/>
  <c r="G112" i="12"/>
  <c r="F112" i="12"/>
  <c r="G109" i="12"/>
  <c r="F109" i="12"/>
  <c r="F103" i="12"/>
  <c r="G101" i="12"/>
  <c r="F101" i="12"/>
  <c r="G75" i="12"/>
  <c r="F75" i="12"/>
  <c r="D75" i="12"/>
  <c r="C75" i="12"/>
  <c r="B75" i="12"/>
  <c r="E33" i="6"/>
  <c r="G74" i="12"/>
  <c r="F74" i="12"/>
  <c r="G73" i="12"/>
  <c r="F73" i="12"/>
  <c r="G70" i="12"/>
  <c r="G72" i="12"/>
  <c r="F70" i="12"/>
  <c r="F69" i="12"/>
  <c r="G69" i="12"/>
  <c r="G66" i="12"/>
  <c r="F66" i="12"/>
  <c r="G50" i="12"/>
  <c r="E11" i="53"/>
  <c r="D74" i="12"/>
  <c r="C74" i="12"/>
  <c r="B74" i="12"/>
  <c r="D73" i="12"/>
  <c r="C73" i="12"/>
  <c r="B73" i="12"/>
  <c r="D67" i="12"/>
  <c r="D68" i="12"/>
  <c r="E32" i="6"/>
  <c r="R17" i="8"/>
  <c r="O21" i="5"/>
  <c r="E31" i="6"/>
  <c r="D168" i="12"/>
  <c r="E8" i="55"/>
  <c r="D154" i="12"/>
  <c r="C154" i="12"/>
  <c r="B154" i="12"/>
  <c r="C141" i="12"/>
  <c r="D141" i="12"/>
  <c r="B141" i="12"/>
  <c r="D112" i="12"/>
  <c r="C112" i="12"/>
  <c r="B112" i="12"/>
  <c r="D109" i="12"/>
  <c r="C109" i="12"/>
  <c r="B109" i="12"/>
  <c r="D101" i="12"/>
  <c r="C101" i="12"/>
  <c r="B101" i="12"/>
  <c r="D93" i="12"/>
  <c r="C93" i="12"/>
  <c r="B93" i="12"/>
  <c r="D70" i="12"/>
  <c r="C70" i="12"/>
  <c r="B70" i="12"/>
  <c r="D69" i="12"/>
  <c r="C69" i="12"/>
  <c r="B69" i="12"/>
  <c r="C68" i="12"/>
  <c r="B68" i="12"/>
  <c r="C67" i="12"/>
  <c r="B67" i="12"/>
  <c r="D50" i="12"/>
  <c r="C50" i="12"/>
  <c r="B50" i="12"/>
  <c r="D24" i="12"/>
  <c r="D20" i="12"/>
  <c r="E9" i="6"/>
  <c r="E8" i="8"/>
  <c r="M3" i="6"/>
  <c r="E9" i="64"/>
  <c r="D14" i="36"/>
  <c r="C8" i="62" s="1"/>
  <c r="G8" i="62" s="1"/>
  <c r="E13" i="36"/>
  <c r="M19" i="36" s="1"/>
  <c r="N19" i="36" s="1"/>
  <c r="E28" i="1"/>
  <c r="M17" i="9"/>
  <c r="M14" i="5"/>
  <c r="E9" i="9"/>
  <c r="E10" i="9" s="1"/>
  <c r="D9" i="62" s="1"/>
  <c r="H9" i="62" s="1"/>
  <c r="E20" i="1"/>
  <c r="E8" i="5"/>
  <c r="E11" i="5"/>
  <c r="D14" i="62" s="1"/>
  <c r="K10" i="43"/>
  <c r="M9" i="7"/>
  <c r="E8" i="7"/>
  <c r="E31" i="1"/>
  <c r="E12" i="1"/>
  <c r="E19" i="1"/>
  <c r="E32" i="1"/>
  <c r="E26" i="1"/>
  <c r="E27" i="1"/>
  <c r="E11" i="1"/>
  <c r="E13" i="1"/>
  <c r="E14" i="1"/>
  <c r="E15" i="1"/>
  <c r="E16" i="1"/>
  <c r="E17" i="1"/>
  <c r="E11" i="17"/>
  <c r="E29" i="1"/>
  <c r="E14" i="7"/>
  <c r="D10" i="35"/>
  <c r="C7" i="62" s="1"/>
  <c r="G7" i="62" s="1"/>
  <c r="E9" i="35"/>
  <c r="E10" i="35"/>
  <c r="D7" i="62" s="1"/>
  <c r="H7" i="62" s="1"/>
  <c r="E10" i="8"/>
  <c r="O10" i="8"/>
  <c r="P10" i="8"/>
  <c r="E12" i="8"/>
  <c r="E13" i="8"/>
  <c r="E14" i="8" s="1"/>
  <c r="E12" i="36"/>
  <c r="E14" i="36" s="1"/>
  <c r="D8" i="62" s="1"/>
  <c r="H8" i="62" s="1"/>
  <c r="E10" i="1"/>
  <c r="E7" i="1"/>
  <c r="E8" i="1"/>
  <c r="E6" i="1"/>
  <c r="E35" i="1" s="1"/>
  <c r="D13" i="62" s="1"/>
  <c r="H13" i="62" s="1"/>
  <c r="E18" i="1"/>
  <c r="E30" i="1"/>
  <c r="E9" i="8"/>
  <c r="E10" i="43"/>
  <c r="E15" i="43" s="1"/>
  <c r="D5" i="62" s="1"/>
  <c r="E29" i="6"/>
  <c r="E8" i="64"/>
  <c r="E14" i="64" s="1"/>
  <c r="D19" i="62" s="1"/>
  <c r="H19" i="62" s="1"/>
  <c r="E8" i="53"/>
  <c r="E21" i="53" s="1"/>
  <c r="D15" i="62" s="1"/>
  <c r="H15" i="62" s="1"/>
  <c r="E9" i="53"/>
  <c r="E10" i="17"/>
  <c r="N17" i="17"/>
  <c r="E10" i="53"/>
  <c r="N13" i="53" s="1"/>
  <c r="E9" i="17"/>
  <c r="E8" i="17"/>
  <c r="E12" i="17"/>
  <c r="D21" i="62" s="1"/>
  <c r="H21" i="62" s="1"/>
  <c r="E10" i="7"/>
  <c r="E11" i="7"/>
  <c r="E15" i="7" s="1"/>
  <c r="D11" i="62" s="1"/>
  <c r="E12" i="7"/>
  <c r="E28" i="6"/>
  <c r="E7" i="68"/>
  <c r="E23" i="1"/>
  <c r="E24" i="1"/>
  <c r="E25" i="1"/>
  <c r="E21" i="1"/>
  <c r="E22" i="1"/>
  <c r="E9" i="1"/>
  <c r="E13" i="7"/>
  <c r="G151" i="12"/>
  <c r="F151" i="12"/>
  <c r="F72" i="12"/>
  <c r="D72" i="12"/>
  <c r="C72" i="12"/>
  <c r="B72" i="12"/>
  <c r="E30" i="6"/>
  <c r="C30" i="63"/>
  <c r="G113" i="12"/>
  <c r="F113" i="12"/>
  <c r="D113" i="12"/>
  <c r="C113" i="12"/>
  <c r="B113" i="12"/>
  <c r="S6" i="62"/>
  <c r="S7" i="62"/>
  <c r="S8" i="62"/>
  <c r="S9" i="62"/>
  <c r="S10" i="62"/>
  <c r="S11" i="62"/>
  <c r="S12" i="62"/>
  <c r="S13" i="62"/>
  <c r="S14" i="62"/>
  <c r="S15" i="62"/>
  <c r="S16" i="62"/>
  <c r="S17" i="62"/>
  <c r="S18" i="62"/>
  <c r="S19" i="62"/>
  <c r="S20" i="62"/>
  <c r="S21" i="62"/>
  <c r="S22" i="62"/>
  <c r="S23" i="62"/>
  <c r="S24" i="62"/>
  <c r="S25" i="62"/>
  <c r="S26" i="62"/>
  <c r="S27" i="62"/>
  <c r="S28" i="62"/>
  <c r="S30" i="62"/>
  <c r="S5" i="62"/>
  <c r="G45" i="12"/>
  <c r="F45" i="12"/>
  <c r="D45" i="12"/>
  <c r="C45" i="12"/>
  <c r="B45" i="12"/>
  <c r="D11" i="51"/>
  <c r="D185" i="12"/>
  <c r="E15" i="62"/>
  <c r="D28" i="63"/>
  <c r="F28" i="62" s="1"/>
  <c r="D29" i="63"/>
  <c r="F30" i="62" s="1"/>
  <c r="H30" i="62" s="1"/>
  <c r="S31" i="62"/>
  <c r="D15" i="7"/>
  <c r="C11" i="62"/>
  <c r="G11" i="62" s="1"/>
  <c r="D46" i="12"/>
  <c r="H171" i="12"/>
  <c r="G171" i="12"/>
  <c r="D171" i="12"/>
  <c r="C171" i="12"/>
  <c r="B171" i="12"/>
  <c r="G9" i="12"/>
  <c r="F9" i="12"/>
  <c r="D9" i="12"/>
  <c r="C9" i="12"/>
  <c r="B9" i="12"/>
  <c r="A9" i="12"/>
  <c r="E26" i="6"/>
  <c r="D4" i="63"/>
  <c r="F5" i="62" s="1"/>
  <c r="D13" i="63"/>
  <c r="F14" i="62" s="1"/>
  <c r="D14" i="63"/>
  <c r="F15" i="62"/>
  <c r="D9" i="63"/>
  <c r="F10" i="62" s="1"/>
  <c r="D10" i="63"/>
  <c r="F11" i="62" s="1"/>
  <c r="D8" i="63"/>
  <c r="G124" i="12"/>
  <c r="F124" i="12"/>
  <c r="D124" i="12"/>
  <c r="C124" i="12"/>
  <c r="B124" i="12"/>
  <c r="G89" i="12"/>
  <c r="F89" i="12"/>
  <c r="D89" i="12"/>
  <c r="C89" i="12"/>
  <c r="B89" i="12"/>
  <c r="D42" i="12"/>
  <c r="G140" i="12"/>
  <c r="F140" i="12"/>
  <c r="D140" i="12"/>
  <c r="C140" i="12"/>
  <c r="B140" i="12"/>
  <c r="D71" i="12"/>
  <c r="E27" i="6"/>
  <c r="G165" i="12"/>
  <c r="G164" i="12"/>
  <c r="G163" i="12"/>
  <c r="G162" i="12"/>
  <c r="G161" i="12"/>
  <c r="G160" i="12"/>
  <c r="G159" i="12"/>
  <c r="G158" i="12"/>
  <c r="F165" i="12"/>
  <c r="F164" i="12"/>
  <c r="F163" i="12"/>
  <c r="F161" i="12"/>
  <c r="F162" i="12"/>
  <c r="F160" i="12"/>
  <c r="F159" i="12"/>
  <c r="F158" i="12"/>
  <c r="D165" i="12"/>
  <c r="D164" i="12"/>
  <c r="D163" i="12"/>
  <c r="D159" i="12"/>
  <c r="D158" i="12"/>
  <c r="B147" i="12"/>
  <c r="G122" i="12"/>
  <c r="F122" i="12"/>
  <c r="D122" i="12"/>
  <c r="C122" i="12"/>
  <c r="B122" i="12"/>
  <c r="G118" i="12"/>
  <c r="G111" i="12"/>
  <c r="F111" i="12"/>
  <c r="D111" i="12"/>
  <c r="C111" i="12"/>
  <c r="B111" i="12"/>
  <c r="G110" i="12"/>
  <c r="F110" i="12"/>
  <c r="D110" i="12"/>
  <c r="C110" i="12"/>
  <c r="B110" i="12"/>
  <c r="G87" i="12"/>
  <c r="F87" i="12"/>
  <c r="D87" i="12"/>
  <c r="C87" i="12"/>
  <c r="B87" i="12"/>
  <c r="C71" i="12"/>
  <c r="B71" i="12"/>
  <c r="D66" i="12"/>
  <c r="C66" i="12"/>
  <c r="B66" i="12"/>
  <c r="G52" i="12"/>
  <c r="F52" i="12"/>
  <c r="D52" i="12"/>
  <c r="C52" i="12"/>
  <c r="B52" i="12"/>
  <c r="G42" i="12"/>
  <c r="F42" i="12"/>
  <c r="C42" i="12"/>
  <c r="B42" i="12"/>
  <c r="G36" i="12"/>
  <c r="F36" i="12"/>
  <c r="D36" i="12"/>
  <c r="C36" i="12"/>
  <c r="B36" i="12"/>
  <c r="G35" i="12"/>
  <c r="F35" i="12"/>
  <c r="D35" i="12"/>
  <c r="C35" i="12"/>
  <c r="B35" i="12"/>
  <c r="G24" i="12"/>
  <c r="F24" i="12"/>
  <c r="C24" i="12"/>
  <c r="B24" i="12"/>
  <c r="C165" i="12"/>
  <c r="C164" i="12"/>
  <c r="C163" i="12"/>
  <c r="C162" i="12"/>
  <c r="C161" i="12"/>
  <c r="C160" i="12"/>
  <c r="C159" i="12"/>
  <c r="C158" i="12"/>
  <c r="B165" i="12"/>
  <c r="B164" i="12"/>
  <c r="B163" i="12"/>
  <c r="B162" i="12"/>
  <c r="B161" i="12"/>
  <c r="B160" i="12"/>
  <c r="B159" i="12"/>
  <c r="B158" i="12"/>
  <c r="G28" i="12"/>
  <c r="F28" i="12"/>
  <c r="G27" i="12"/>
  <c r="F27" i="12"/>
  <c r="D28" i="12"/>
  <c r="D27" i="12"/>
  <c r="E25" i="6"/>
  <c r="E11" i="6"/>
  <c r="D11" i="5"/>
  <c r="D120" i="12" s="1"/>
  <c r="D10" i="9"/>
  <c r="C9" i="62" s="1"/>
  <c r="G9" i="62" s="1"/>
  <c r="D16" i="12"/>
  <c r="B20" i="12"/>
  <c r="C20" i="12"/>
  <c r="F20" i="12"/>
  <c r="F31" i="12" s="1"/>
  <c r="G20" i="12"/>
  <c r="G31" i="12" s="1"/>
  <c r="A16" i="12"/>
  <c r="D10" i="67"/>
  <c r="D17" i="12" s="1"/>
  <c r="C6" i="62"/>
  <c r="G6" i="62" s="1"/>
  <c r="E10" i="67"/>
  <c r="D6" i="62" s="1"/>
  <c r="H6" i="62" s="1"/>
  <c r="G108" i="12"/>
  <c r="F108" i="12"/>
  <c r="D108" i="12"/>
  <c r="C108" i="12"/>
  <c r="B108" i="12"/>
  <c r="E9" i="55"/>
  <c r="D26" i="62" s="1"/>
  <c r="G148" i="12"/>
  <c r="F148" i="12"/>
  <c r="D148" i="12"/>
  <c r="C148" i="12"/>
  <c r="B148" i="12"/>
  <c r="D9" i="66"/>
  <c r="C20" i="62" s="1"/>
  <c r="G20" i="62" s="1"/>
  <c r="D9" i="2"/>
  <c r="C18" i="62" s="1"/>
  <c r="G18" i="62" s="1"/>
  <c r="G107" i="12"/>
  <c r="F107" i="12"/>
  <c r="D107" i="12"/>
  <c r="C107" i="12"/>
  <c r="B107" i="12"/>
  <c r="F118" i="12"/>
  <c r="D118" i="12"/>
  <c r="C118" i="12"/>
  <c r="B118" i="12"/>
  <c r="D151" i="12"/>
  <c r="C151" i="12"/>
  <c r="B151" i="12"/>
  <c r="G106" i="12"/>
  <c r="F106" i="12"/>
  <c r="D106" i="12"/>
  <c r="C106" i="12"/>
  <c r="B106" i="12"/>
  <c r="G105" i="12"/>
  <c r="F105" i="12"/>
  <c r="D105" i="12"/>
  <c r="C105" i="12"/>
  <c r="B105" i="12"/>
  <c r="G65" i="12"/>
  <c r="F65" i="12"/>
  <c r="D65" i="12"/>
  <c r="C65" i="12"/>
  <c r="B65" i="12"/>
  <c r="E24" i="6"/>
  <c r="G56" i="12"/>
  <c r="F56" i="12"/>
  <c r="D56" i="12"/>
  <c r="C56" i="12"/>
  <c r="B56" i="12"/>
  <c r="G103" i="12"/>
  <c r="G102" i="12"/>
  <c r="F102" i="12"/>
  <c r="G100" i="12"/>
  <c r="F100" i="12"/>
  <c r="G99" i="12"/>
  <c r="F99" i="12"/>
  <c r="G98" i="12"/>
  <c r="F98" i="12"/>
  <c r="G97" i="12"/>
  <c r="F97" i="12"/>
  <c r="G96" i="12"/>
  <c r="F96" i="12"/>
  <c r="G95" i="12"/>
  <c r="F95" i="12"/>
  <c r="G94" i="12"/>
  <c r="F94" i="12"/>
  <c r="G92" i="12"/>
  <c r="F92" i="12"/>
  <c r="G91" i="12"/>
  <c r="G90" i="12"/>
  <c r="F90" i="12"/>
  <c r="G88" i="12"/>
  <c r="F88" i="12"/>
  <c r="G157" i="12"/>
  <c r="F157" i="12"/>
  <c r="G154" i="12"/>
  <c r="F154" i="12"/>
  <c r="G153" i="12"/>
  <c r="F153" i="12"/>
  <c r="G152" i="12"/>
  <c r="F152" i="12"/>
  <c r="G123" i="12"/>
  <c r="F123" i="12"/>
  <c r="G55" i="12"/>
  <c r="F55" i="12"/>
  <c r="G54" i="12"/>
  <c r="F54" i="12"/>
  <c r="G53" i="12"/>
  <c r="F53" i="12"/>
  <c r="G51" i="12"/>
  <c r="G48" i="12"/>
  <c r="F48" i="12"/>
  <c r="F51" i="12"/>
  <c r="H184" i="12"/>
  <c r="G184" i="12"/>
  <c r="F184" i="12"/>
  <c r="D184" i="12"/>
  <c r="C184" i="12"/>
  <c r="B184" i="12"/>
  <c r="G168" i="12"/>
  <c r="F168" i="12"/>
  <c r="C168" i="12"/>
  <c r="B168" i="12"/>
  <c r="E9" i="2"/>
  <c r="D18" i="62" s="1"/>
  <c r="H18" i="62" s="1"/>
  <c r="E16" i="6"/>
  <c r="E15" i="6"/>
  <c r="D12" i="63"/>
  <c r="F13" i="62"/>
  <c r="E23" i="62"/>
  <c r="G23" i="62"/>
  <c r="D24" i="63"/>
  <c r="F23" i="62"/>
  <c r="H23" i="62" s="1"/>
  <c r="E20" i="6"/>
  <c r="G61" i="12"/>
  <c r="F61" i="12"/>
  <c r="D61" i="12"/>
  <c r="C61" i="12"/>
  <c r="B61" i="12"/>
  <c r="D12" i="17"/>
  <c r="C21" i="62" s="1"/>
  <c r="G21" i="62" s="1"/>
  <c r="E13" i="17"/>
  <c r="G104" i="12"/>
  <c r="F104" i="12"/>
  <c r="D104" i="12"/>
  <c r="C104" i="12"/>
  <c r="B104" i="12"/>
  <c r="D16" i="63"/>
  <c r="F17" i="62"/>
  <c r="H17" i="62" s="1"/>
  <c r="G33" i="12"/>
  <c r="F33" i="12"/>
  <c r="D33" i="12"/>
  <c r="C33" i="12"/>
  <c r="B33" i="12"/>
  <c r="I37" i="62"/>
  <c r="I31" i="62"/>
  <c r="D9" i="55"/>
  <c r="D169" i="12" s="1"/>
  <c r="E13" i="62"/>
  <c r="A5" i="63"/>
  <c r="A6" i="63" s="1"/>
  <c r="A7" i="63" s="1"/>
  <c r="A8" i="63" s="1"/>
  <c r="A9" i="63" s="1"/>
  <c r="A10" i="63" s="1"/>
  <c r="A11" i="63" s="1"/>
  <c r="A12" i="63" s="1"/>
  <c r="A13" i="63" s="1"/>
  <c r="A14" i="63" s="1"/>
  <c r="A15" i="63" s="1"/>
  <c r="A16" i="63" s="1"/>
  <c r="A17" i="63" s="1"/>
  <c r="A18" i="63" s="1"/>
  <c r="A19" i="63" s="1"/>
  <c r="A20" i="63" s="1"/>
  <c r="A21" i="63" s="1"/>
  <c r="A22" i="63" s="1"/>
  <c r="A23" i="63" s="1"/>
  <c r="A24" i="63" s="1"/>
  <c r="A25" i="63" s="1"/>
  <c r="A26" i="63" s="1"/>
  <c r="A27" i="63" s="1"/>
  <c r="A28" i="63" s="1"/>
  <c r="A29" i="63" s="1"/>
  <c r="E6" i="62"/>
  <c r="F6" i="62"/>
  <c r="E7" i="62"/>
  <c r="F7" i="62"/>
  <c r="E8" i="62"/>
  <c r="E31" i="62" s="1"/>
  <c r="F8" i="62"/>
  <c r="E9" i="62"/>
  <c r="E10" i="62"/>
  <c r="E11" i="62"/>
  <c r="E14" i="62"/>
  <c r="E16" i="62"/>
  <c r="G16" i="62"/>
  <c r="E17" i="62"/>
  <c r="G17" i="62" s="1"/>
  <c r="E18" i="62"/>
  <c r="E19" i="62"/>
  <c r="E20" i="62"/>
  <c r="E21" i="62"/>
  <c r="E22" i="62"/>
  <c r="G22" i="62" s="1"/>
  <c r="E24" i="62"/>
  <c r="E25" i="62"/>
  <c r="G25" i="62" s="1"/>
  <c r="E26" i="62"/>
  <c r="E27" i="62"/>
  <c r="E28" i="62"/>
  <c r="A6" i="62"/>
  <c r="A7" i="62"/>
  <c r="A8" i="62" s="1"/>
  <c r="A9" i="62" s="1"/>
  <c r="A10" i="62" s="1"/>
  <c r="A11" i="62" s="1"/>
  <c r="A12" i="62" s="1"/>
  <c r="A13" i="62" s="1"/>
  <c r="A14" i="62" s="1"/>
  <c r="A15" i="62" s="1"/>
  <c r="A16" i="62" s="1"/>
  <c r="A17" i="62" s="1"/>
  <c r="A18" i="62" s="1"/>
  <c r="A19" i="62" s="1"/>
  <c r="A20" i="62" s="1"/>
  <c r="A21" i="62" s="1"/>
  <c r="A22" i="62" s="1"/>
  <c r="A23" i="62" s="1"/>
  <c r="A24" i="62" s="1"/>
  <c r="A25" i="62" s="1"/>
  <c r="A26" i="62" s="1"/>
  <c r="A27" i="62" s="1"/>
  <c r="A28" i="62"/>
  <c r="A30" i="62"/>
  <c r="E5" i="62"/>
  <c r="D15" i="63"/>
  <c r="F16" i="62"/>
  <c r="H16" i="62" s="1"/>
  <c r="D17" i="63"/>
  <c r="F18" i="62"/>
  <c r="D18" i="63"/>
  <c r="F19" i="62"/>
  <c r="D19" i="63"/>
  <c r="F20" i="62"/>
  <c r="D20" i="63"/>
  <c r="F21" i="62"/>
  <c r="D21" i="63"/>
  <c r="F22" i="62" s="1"/>
  <c r="H22" i="62" s="1"/>
  <c r="D22" i="63"/>
  <c r="F24" i="62"/>
  <c r="D23" i="63"/>
  <c r="F25" i="62" s="1"/>
  <c r="H25" i="62" s="1"/>
  <c r="D25" i="63"/>
  <c r="F26" i="62" s="1"/>
  <c r="D26" i="63"/>
  <c r="F27" i="62" s="1"/>
  <c r="D27" i="63"/>
  <c r="G60" i="12"/>
  <c r="F60" i="12"/>
  <c r="D60" i="12"/>
  <c r="C60" i="12"/>
  <c r="B60" i="12"/>
  <c r="E19" i="6"/>
  <c r="G137" i="12"/>
  <c r="F137" i="12"/>
  <c r="G59" i="12"/>
  <c r="F59" i="12"/>
  <c r="D59" i="12"/>
  <c r="C59" i="12"/>
  <c r="B59" i="12"/>
  <c r="E18" i="6"/>
  <c r="G32" i="12"/>
  <c r="F32" i="12"/>
  <c r="D32" i="12"/>
  <c r="C32" i="12"/>
  <c r="B32" i="12"/>
  <c r="G58" i="12"/>
  <c r="F58" i="12"/>
  <c r="D58" i="12"/>
  <c r="C58" i="12"/>
  <c r="B58" i="12"/>
  <c r="E17" i="6"/>
  <c r="G57" i="12"/>
  <c r="F57" i="12"/>
  <c r="D57" i="12"/>
  <c r="C57" i="12"/>
  <c r="B57" i="12"/>
  <c r="G39" i="12"/>
  <c r="F39" i="12"/>
  <c r="D39" i="12"/>
  <c r="C39" i="12"/>
  <c r="B39" i="12"/>
  <c r="H112" i="53"/>
  <c r="D92" i="12"/>
  <c r="G44" i="12"/>
  <c r="F44" i="12"/>
  <c r="G43" i="12"/>
  <c r="F43" i="12"/>
  <c r="G41" i="12"/>
  <c r="F41" i="12"/>
  <c r="C48" i="12"/>
  <c r="D152" i="12"/>
  <c r="C152" i="12"/>
  <c r="B152" i="12"/>
  <c r="B124" i="53"/>
  <c r="D123" i="12"/>
  <c r="C123" i="12"/>
  <c r="B123" i="12"/>
  <c r="D103" i="12"/>
  <c r="C103" i="12"/>
  <c r="B103" i="12"/>
  <c r="D102" i="12"/>
  <c r="C102" i="12"/>
  <c r="B102" i="12"/>
  <c r="D100" i="12"/>
  <c r="C100" i="12"/>
  <c r="B100" i="12"/>
  <c r="D97" i="12"/>
  <c r="C97" i="12"/>
  <c r="B97" i="12"/>
  <c r="D96" i="12"/>
  <c r="C96" i="12"/>
  <c r="B96" i="12"/>
  <c r="D95" i="12"/>
  <c r="C95" i="12"/>
  <c r="B95" i="12"/>
  <c r="D94" i="12"/>
  <c r="C94" i="12"/>
  <c r="B94" i="12"/>
  <c r="C92" i="12"/>
  <c r="B92" i="12"/>
  <c r="D91" i="12"/>
  <c r="C91" i="12"/>
  <c r="B91" i="12"/>
  <c r="D90" i="12"/>
  <c r="C90" i="12"/>
  <c r="D88" i="12"/>
  <c r="C88" i="12"/>
  <c r="B88" i="12"/>
  <c r="D55" i="12"/>
  <c r="C55" i="12"/>
  <c r="B55" i="12"/>
  <c r="D54" i="12"/>
  <c r="C54" i="12"/>
  <c r="B54" i="12"/>
  <c r="D51" i="12"/>
  <c r="C51" i="12"/>
  <c r="B51" i="12"/>
  <c r="D48" i="12"/>
  <c r="B48" i="12"/>
  <c r="E14" i="6"/>
  <c r="E13" i="6"/>
  <c r="D153" i="12"/>
  <c r="C153" i="12"/>
  <c r="B153" i="12"/>
  <c r="C44" i="12"/>
  <c r="B44" i="12"/>
  <c r="D99" i="12"/>
  <c r="D98" i="12"/>
  <c r="D44" i="12"/>
  <c r="B98" i="12"/>
  <c r="C98" i="12"/>
  <c r="D53" i="12"/>
  <c r="C53" i="12"/>
  <c r="B53" i="12"/>
  <c r="E12" i="6"/>
  <c r="E31" i="24"/>
  <c r="E33" i="24" s="1"/>
  <c r="F31" i="24"/>
  <c r="G31" i="24" s="1"/>
  <c r="G33" i="24" s="1"/>
  <c r="E32" i="24"/>
  <c r="F32" i="24"/>
  <c r="D33" i="24"/>
  <c r="E11" i="51"/>
  <c r="B9" i="1"/>
  <c r="B90" i="12"/>
  <c r="E7" i="6"/>
  <c r="E43" i="6" s="1"/>
  <c r="D12" i="62" s="1"/>
  <c r="H12" i="62" s="1"/>
  <c r="E10" i="6"/>
  <c r="B23" i="12"/>
  <c r="C23" i="12"/>
  <c r="D23" i="12"/>
  <c r="F23" i="12"/>
  <c r="G23" i="12"/>
  <c r="B27" i="12"/>
  <c r="C27" i="12"/>
  <c r="H27" i="12"/>
  <c r="B28" i="12"/>
  <c r="C28" i="12"/>
  <c r="B31" i="12"/>
  <c r="C31" i="12"/>
  <c r="D31" i="12"/>
  <c r="B41" i="12"/>
  <c r="C41" i="12"/>
  <c r="D41" i="12"/>
  <c r="B43" i="12"/>
  <c r="C43" i="12"/>
  <c r="D43" i="12"/>
  <c r="B137" i="12"/>
  <c r="C137" i="12"/>
  <c r="D137" i="12"/>
  <c r="B157" i="12"/>
  <c r="C157" i="12"/>
  <c r="D157" i="12"/>
  <c r="E12" i="62"/>
  <c r="D11" i="63"/>
  <c r="F12" i="62"/>
  <c r="D30" i="63"/>
  <c r="F33" i="24"/>
  <c r="G32" i="24"/>
  <c r="G30" i="62"/>
  <c r="D138" i="12"/>
  <c r="A27" i="12"/>
  <c r="D155" i="12"/>
  <c r="D29" i="12"/>
  <c r="D149" i="12"/>
  <c r="A184" i="12"/>
  <c r="C5" i="62"/>
  <c r="G5" i="62"/>
  <c r="C28" i="62"/>
  <c r="G28" i="62"/>
  <c r="C19" i="62"/>
  <c r="G19" i="62"/>
  <c r="F9" i="62"/>
  <c r="C10" i="62"/>
  <c r="G10" i="62"/>
  <c r="D21" i="12"/>
  <c r="G49" i="6"/>
  <c r="D25" i="12"/>
  <c r="D85" i="12"/>
  <c r="C27" i="62"/>
  <c r="G27" i="62" s="1"/>
  <c r="C15" i="62"/>
  <c r="G15" i="62"/>
  <c r="G2" i="62"/>
  <c r="R6" i="62" l="1"/>
  <c r="J6" i="62"/>
  <c r="K6" i="62" s="1"/>
  <c r="I32" i="8"/>
  <c r="J32" i="8" s="1"/>
  <c r="D10" i="62"/>
  <c r="H10" i="62" s="1"/>
  <c r="J15" i="62"/>
  <c r="K15" i="62" s="1"/>
  <c r="R15" i="62"/>
  <c r="E18" i="29"/>
  <c r="D24" i="62" s="1"/>
  <c r="H24" i="62" s="1"/>
  <c r="J22" i="62"/>
  <c r="K22" i="62" s="1"/>
  <c r="R22" i="62"/>
  <c r="J19" i="62"/>
  <c r="K19" i="62" s="1"/>
  <c r="R19" i="62"/>
  <c r="R7" i="62"/>
  <c r="J7" i="62"/>
  <c r="K7" i="62" s="1"/>
  <c r="D31" i="62"/>
  <c r="H5" i="62"/>
  <c r="J28" i="62"/>
  <c r="K28" i="62" s="1"/>
  <c r="R28" i="62"/>
  <c r="R18" i="62"/>
  <c r="J18" i="62"/>
  <c r="K18" i="62" s="1"/>
  <c r="J25" i="62"/>
  <c r="K25" i="62" s="1"/>
  <c r="R25" i="62"/>
  <c r="J17" i="62"/>
  <c r="K17" i="62" s="1"/>
  <c r="R17" i="62"/>
  <c r="J23" i="62"/>
  <c r="K23" i="62" s="1"/>
  <c r="R23" i="62"/>
  <c r="H11" i="62"/>
  <c r="R13" i="62"/>
  <c r="J13" i="62"/>
  <c r="K13" i="62" s="1"/>
  <c r="H26" i="62"/>
  <c r="F31" i="62"/>
  <c r="R12" i="62"/>
  <c r="J12" i="62"/>
  <c r="K12" i="62" s="1"/>
  <c r="R21" i="62"/>
  <c r="J21" i="62"/>
  <c r="K21" i="62" s="1"/>
  <c r="R9" i="62"/>
  <c r="J9" i="62"/>
  <c r="K9" i="62" s="1"/>
  <c r="R20" i="62"/>
  <c r="J20" i="62"/>
  <c r="K20" i="62" s="1"/>
  <c r="V5" i="62"/>
  <c r="U31" i="62"/>
  <c r="R16" i="62"/>
  <c r="J16" i="62"/>
  <c r="K16" i="62" s="1"/>
  <c r="R30" i="62"/>
  <c r="J30" i="62"/>
  <c r="K30" i="62" s="1"/>
  <c r="H27" i="62"/>
  <c r="H14" i="62"/>
  <c r="R8" i="62"/>
  <c r="J8" i="62"/>
  <c r="K8" i="62" s="1"/>
  <c r="C26" i="62"/>
  <c r="G26" i="62" s="1"/>
  <c r="C14" i="62"/>
  <c r="G14" i="62" s="1"/>
  <c r="A12" i="43"/>
  <c r="D161" i="12"/>
  <c r="D18" i="29"/>
  <c r="P5" i="62"/>
  <c r="D116" i="12"/>
  <c r="R5" i="62" l="1"/>
  <c r="H31" i="62"/>
  <c r="J5" i="62"/>
  <c r="K5" i="62" s="1"/>
  <c r="J11" i="62"/>
  <c r="K11" i="62" s="1"/>
  <c r="R11" i="62"/>
  <c r="Q5" i="62"/>
  <c r="P31" i="62"/>
  <c r="D166" i="12"/>
  <c r="C24" i="62"/>
  <c r="G24" i="62" s="1"/>
  <c r="G31" i="62" s="1"/>
  <c r="R24" i="62"/>
  <c r="J24" i="62"/>
  <c r="K24" i="62" s="1"/>
  <c r="R27" i="62"/>
  <c r="J27" i="62"/>
  <c r="K27" i="62" s="1"/>
  <c r="J10" i="62"/>
  <c r="K10" i="62" s="1"/>
  <c r="R10" i="62"/>
  <c r="J26" i="62"/>
  <c r="K26" i="62" s="1"/>
  <c r="R26" i="62"/>
  <c r="A11" i="12"/>
  <c r="A13" i="43"/>
  <c r="J14" i="62"/>
  <c r="K14" i="62" s="1"/>
  <c r="R14" i="62"/>
  <c r="C31" i="62" l="1"/>
  <c r="D186" i="12"/>
  <c r="C32" i="62" s="1"/>
  <c r="N188" i="12"/>
  <c r="J31" i="62"/>
  <c r="A12" i="12"/>
  <c r="A14" i="43"/>
  <c r="A9" i="35" l="1"/>
  <c r="A13" i="12"/>
  <c r="K31" i="62"/>
  <c r="D32" i="62"/>
  <c r="D33" i="62" s="1"/>
  <c r="C44" i="62"/>
  <c r="C33" i="62"/>
  <c r="A20" i="12" l="1"/>
  <c r="A12" i="36"/>
  <c r="A23" i="12" l="1"/>
  <c r="A13" i="36"/>
  <c r="A24" i="12" l="1"/>
  <c r="A9" i="9"/>
  <c r="A28" i="12" l="1"/>
  <c r="A8" i="8"/>
  <c r="A31" i="12" l="1"/>
  <c r="A9" i="8"/>
  <c r="A10" i="8" l="1"/>
  <c r="A32" i="12"/>
  <c r="A33" i="12" l="1"/>
  <c r="A11" i="8"/>
  <c r="A34" i="12" l="1"/>
  <c r="A12" i="8"/>
  <c r="A13" i="8" l="1"/>
  <c r="A35" i="12"/>
  <c r="A36" i="12" l="1"/>
  <c r="A8" i="7"/>
  <c r="A39" i="12" l="1"/>
  <c r="A9" i="7"/>
  <c r="A10" i="7" l="1"/>
  <c r="A40" i="12"/>
  <c r="A41" i="12" l="1"/>
  <c r="A11" i="7"/>
  <c r="A12" i="7" l="1"/>
  <c r="A42" i="12"/>
  <c r="A43" i="12" l="1"/>
  <c r="A13" i="7"/>
  <c r="A44" i="12" l="1"/>
  <c r="A14" i="7"/>
  <c r="A45" i="12" l="1"/>
  <c r="A7" i="6"/>
  <c r="A8" i="6" l="1"/>
  <c r="A48" i="12"/>
  <c r="A9" i="6" l="1"/>
  <c r="A49" i="12"/>
  <c r="A50" i="12" l="1"/>
  <c r="A10" i="6"/>
  <c r="A11" i="6" l="1"/>
  <c r="A51" i="12"/>
  <c r="A52" i="12" l="1"/>
  <c r="A12" i="6"/>
  <c r="A53" i="12" l="1"/>
  <c r="A13" i="6"/>
  <c r="A14" i="6" l="1"/>
  <c r="A54" i="12"/>
  <c r="A55" i="12" l="1"/>
  <c r="A15" i="6"/>
  <c r="A16" i="6" l="1"/>
  <c r="A56" i="12"/>
  <c r="A17" i="6" l="1"/>
  <c r="A57" i="12"/>
  <c r="A18" i="6" l="1"/>
  <c r="A58" i="12"/>
  <c r="A19" i="6" l="1"/>
  <c r="A59" i="12"/>
  <c r="A20" i="6" l="1"/>
  <c r="A60" i="12"/>
  <c r="A21" i="6" l="1"/>
  <c r="A61" i="12"/>
  <c r="A62" i="12" l="1"/>
  <c r="A22" i="6"/>
  <c r="A23" i="6" l="1"/>
  <c r="A63" i="12"/>
  <c r="A64" i="12" l="1"/>
  <c r="A24" i="6"/>
  <c r="A65" i="12" l="1"/>
  <c r="A25" i="6"/>
  <c r="A26" i="6" l="1"/>
  <c r="A66" i="12"/>
  <c r="A27" i="6" l="1"/>
  <c r="A71" i="12"/>
  <c r="A67" i="12"/>
  <c r="A28" i="6" l="1"/>
  <c r="A68" i="12"/>
  <c r="A69" i="12" l="1"/>
  <c r="A29" i="6"/>
  <c r="A70" i="12" l="1"/>
  <c r="A30" i="6"/>
  <c r="A72" i="12" l="1"/>
  <c r="A31" i="6"/>
  <c r="A73" i="12" l="1"/>
  <c r="A32" i="6"/>
  <c r="A74" i="12" l="1"/>
  <c r="A33" i="6"/>
  <c r="A34" i="6" l="1"/>
  <c r="A75" i="12"/>
  <c r="A76" i="12" l="1"/>
  <c r="A35" i="6"/>
  <c r="A77" i="12" l="1"/>
  <c r="A36" i="6"/>
  <c r="A37" i="6" l="1"/>
  <c r="A78" i="12"/>
  <c r="A38" i="6" l="1"/>
  <c r="A79" i="12"/>
  <c r="A39" i="6" l="1"/>
  <c r="A80" i="12"/>
  <c r="A40" i="6" l="1"/>
  <c r="A81" i="12"/>
  <c r="A82" i="12" l="1"/>
  <c r="A41" i="6"/>
  <c r="A83" i="12" l="1"/>
  <c r="A42" i="6"/>
  <c r="A6" i="1" l="1"/>
  <c r="A84" i="12"/>
  <c r="A87" i="12" l="1"/>
  <c r="A7" i="1"/>
  <c r="A88" i="12" l="1"/>
  <c r="A8" i="1"/>
  <c r="A89" i="12" l="1"/>
  <c r="A9" i="1"/>
  <c r="A10" i="1" l="1"/>
  <c r="A90" i="12"/>
  <c r="A91" i="12" l="1"/>
  <c r="A11" i="1"/>
  <c r="A12" i="1" l="1"/>
  <c r="A92" i="12"/>
  <c r="A93" i="12" l="1"/>
  <c r="A13" i="1"/>
  <c r="A94" i="12" l="1"/>
  <c r="A14" i="1"/>
  <c r="A15" i="1" l="1"/>
  <c r="A95" i="12"/>
  <c r="A96" i="12" l="1"/>
  <c r="A16" i="1"/>
  <c r="A97" i="12" l="1"/>
  <c r="A17" i="1"/>
  <c r="A98" i="12" l="1"/>
  <c r="A18" i="1"/>
  <c r="A99" i="12" l="1"/>
  <c r="A19" i="1"/>
  <c r="A100" i="12" l="1"/>
  <c r="A20" i="1"/>
  <c r="A21" i="1" l="1"/>
  <c r="A101" i="12"/>
  <c r="A102" i="12" l="1"/>
  <c r="A22" i="1"/>
  <c r="A103" i="12" l="1"/>
  <c r="A23" i="1"/>
  <c r="A104" i="12" l="1"/>
  <c r="A24" i="1"/>
  <c r="A105" i="12" l="1"/>
  <c r="A25" i="1"/>
  <c r="A26" i="1" l="1"/>
  <c r="A106" i="12"/>
  <c r="A27" i="1" l="1"/>
  <c r="A107" i="12"/>
  <c r="A108" i="12" l="1"/>
  <c r="A28" i="1"/>
  <c r="A109" i="12" l="1"/>
  <c r="A29" i="1"/>
  <c r="A110" i="12" l="1"/>
  <c r="A30" i="1"/>
  <c r="A111" i="12" l="1"/>
  <c r="A31" i="1"/>
  <c r="A112" i="12" l="1"/>
  <c r="A32" i="1"/>
  <c r="A113" i="12" l="1"/>
  <c r="A33" i="1"/>
  <c r="A114" i="12" l="1"/>
  <c r="A34" i="1"/>
  <c r="A115" i="12" l="1"/>
  <c r="A8" i="5"/>
  <c r="A9" i="5" l="1"/>
  <c r="A118" i="12"/>
  <c r="A119" i="12" l="1"/>
  <c r="A8" i="53"/>
  <c r="A122" i="12" l="1"/>
  <c r="A9" i="53"/>
  <c r="A123" i="12" l="1"/>
  <c r="A10" i="53"/>
  <c r="A124" i="12" l="1"/>
  <c r="A11" i="53"/>
  <c r="A12" i="53" l="1"/>
  <c r="A125" i="12"/>
  <c r="A13" i="53" l="1"/>
  <c r="A126" i="12"/>
  <c r="A14" i="53" l="1"/>
  <c r="A127" i="12"/>
  <c r="A128" i="12" l="1"/>
  <c r="A15" i="53"/>
  <c r="A129" i="12" l="1"/>
  <c r="A16" i="53"/>
  <c r="A17" i="53" l="1"/>
  <c r="A130" i="12"/>
  <c r="A18" i="53" l="1"/>
  <c r="A131" i="12"/>
  <c r="A132" i="12" l="1"/>
  <c r="A19" i="53"/>
  <c r="A133" i="12" l="1"/>
  <c r="A20" i="53"/>
  <c r="A134" i="12" l="1"/>
  <c r="A8" i="2"/>
  <c r="A8" i="64" l="1"/>
  <c r="A137" i="12"/>
  <c r="A140" i="12" l="1"/>
  <c r="A9" i="64"/>
  <c r="A10" i="64" l="1"/>
  <c r="A141" i="12"/>
  <c r="A11" i="64" l="1"/>
  <c r="A142" i="12"/>
  <c r="A12" i="64" l="1"/>
  <c r="A143" i="12"/>
  <c r="A13" i="64" l="1"/>
  <c r="A144" i="12"/>
  <c r="A7" i="66" l="1"/>
  <c r="A145" i="12"/>
  <c r="A8" i="17" l="1"/>
  <c r="A148" i="12"/>
  <c r="A151" i="12" l="1"/>
  <c r="A9" i="17"/>
  <c r="A152" i="12" l="1"/>
  <c r="A10" i="17"/>
  <c r="A153" i="12" l="1"/>
  <c r="A11" i="17"/>
  <c r="A154" i="12" l="1"/>
  <c r="A9" i="29"/>
  <c r="A157" i="12" l="1"/>
  <c r="A10" i="29"/>
  <c r="A158" i="12" l="1"/>
  <c r="A11" i="29"/>
  <c r="A159" i="12" l="1"/>
  <c r="A12" i="29"/>
  <c r="A13" i="29" l="1"/>
  <c r="A160" i="12"/>
  <c r="A14" i="29" l="1"/>
  <c r="A161" i="12"/>
  <c r="A162" i="12" l="1"/>
  <c r="A15" i="29"/>
  <c r="A16" i="29" l="1"/>
  <c r="A163" i="12"/>
  <c r="A164" i="12" l="1"/>
  <c r="A17" i="29"/>
  <c r="A165" i="12" l="1"/>
  <c r="A8" i="55"/>
  <c r="A168" i="12" l="1"/>
  <c r="A7" i="68"/>
  <c r="A171" i="12" l="1"/>
  <c r="A8" i="68"/>
  <c r="A9" i="68" l="1"/>
  <c r="A172" i="12"/>
  <c r="A10" i="68" l="1"/>
  <c r="A173" i="12"/>
  <c r="A174" i="12" l="1"/>
  <c r="A11" i="68"/>
  <c r="A175" i="12" l="1"/>
  <c r="A12" i="68"/>
  <c r="A13" i="68" l="1"/>
  <c r="A176" i="12"/>
  <c r="A9" i="75" l="1"/>
  <c r="A180" i="12" s="1"/>
  <c r="A177" i="12"/>
  <c r="J35" i="6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Lavinia Simion</author>
  </authors>
  <commentList>
    <comment ref="E3" authorId="0" shapeId="0" xr:uid="{00000000-0006-0000-0100-000001000000}">
      <text>
        <r>
          <rPr>
            <b/>
            <sz val="9"/>
            <color indexed="81"/>
            <rFont val="Tahoma"/>
            <family val="2"/>
          </rPr>
          <t>Lavinia Simion:</t>
        </r>
        <r>
          <rPr>
            <sz val="9"/>
            <color indexed="81"/>
            <rFont val="Tahoma"/>
            <family val="2"/>
          </rPr>
          <t xml:space="preserve">
nu sunt modificari fata de rev.3</t>
        </r>
      </text>
    </comment>
    <comment ref="L9" authorId="0" shapeId="0" xr:uid="{00000000-0006-0000-0100-000002000000}">
      <text>
        <r>
          <rPr>
            <b/>
            <sz val="9"/>
            <color indexed="81"/>
            <rFont val="Tahoma"/>
            <family val="2"/>
          </rPr>
          <t>Lavinia Simion:</t>
        </r>
        <r>
          <rPr>
            <sz val="9"/>
            <color indexed="81"/>
            <rFont val="Tahoma"/>
            <family val="2"/>
          </rPr>
          <t xml:space="preserve">
Valoare facturi consum real </t>
        </r>
      </text>
    </comment>
    <comment ref="M9" authorId="0" shapeId="0" xr:uid="{00000000-0006-0000-0100-000003000000}">
      <text>
        <r>
          <rPr>
            <b/>
            <sz val="9"/>
            <color indexed="81"/>
            <rFont val="Tahoma"/>
            <family val="2"/>
          </rPr>
          <t>Lavinia Simion:</t>
        </r>
        <r>
          <rPr>
            <sz val="9"/>
            <color indexed="81"/>
            <rFont val="Tahoma"/>
            <family val="2"/>
          </rPr>
          <t xml:space="preserve">
valoare contract cu OMV</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Lavinia Simion</author>
  </authors>
  <commentList>
    <comment ref="D10" authorId="0" shapeId="0" xr:uid="{00000000-0006-0000-0900-000001000000}">
      <text>
        <r>
          <rPr>
            <b/>
            <sz val="9"/>
            <color indexed="81"/>
            <rFont val="Tahoma"/>
            <charset val="1"/>
          </rPr>
          <t>Lavinia Simion:</t>
        </r>
        <r>
          <rPr>
            <sz val="9"/>
            <color indexed="81"/>
            <rFont val="Tahoma"/>
            <charset val="1"/>
          </rPr>
          <t xml:space="preserve">
nivel factura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Lavinia Simion</author>
  </authors>
  <commentList>
    <comment ref="E8" authorId="0" shapeId="0" xr:uid="{00000000-0006-0000-0E00-000001000000}">
      <text>
        <r>
          <rPr>
            <b/>
            <sz val="9"/>
            <color indexed="81"/>
            <rFont val="Tahoma"/>
            <family val="2"/>
          </rPr>
          <t>Lavinia Simion:</t>
        </r>
        <r>
          <rPr>
            <sz val="9"/>
            <color indexed="81"/>
            <rFont val="Tahoma"/>
            <family val="2"/>
          </rPr>
          <t xml:space="preserve">
5%</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Lavinia Simion</author>
  </authors>
  <commentList>
    <comment ref="D7" authorId="0" shapeId="0" xr:uid="{00000000-0006-0000-1000-000001000000}">
      <text>
        <r>
          <rPr>
            <b/>
            <sz val="9"/>
            <color indexed="81"/>
            <rFont val="Tahoma"/>
            <family val="2"/>
          </rPr>
          <t>Lavinia Simion:</t>
        </r>
        <r>
          <rPr>
            <sz val="9"/>
            <color indexed="81"/>
            <rFont val="Tahoma"/>
            <family val="2"/>
          </rPr>
          <t xml:space="preserve">
cursurile cu ANC nu comporta TVA!</t>
        </r>
      </text>
    </comment>
  </commentList>
</comments>
</file>

<file path=xl/sharedStrings.xml><?xml version="1.0" encoding="utf-8"?>
<sst xmlns="http://schemas.openxmlformats.org/spreadsheetml/2006/main" count="1675" uniqueCount="572">
  <si>
    <t>Articol bugetar</t>
  </si>
  <si>
    <t>DENUMIRE ACHIZITIE</t>
  </si>
  <si>
    <t>Cod CPV</t>
  </si>
  <si>
    <t>Valoare estimata fara TVA</t>
  </si>
  <si>
    <t>Valoare estimata cu TVA</t>
  </si>
  <si>
    <t>Euro</t>
  </si>
  <si>
    <t>LEI</t>
  </si>
  <si>
    <t>Data estimata pt. inveperea procedurii</t>
  </si>
  <si>
    <t>Data estimata pt. finalizarea procedurii</t>
  </si>
  <si>
    <t>Persoana responsabila</t>
  </si>
  <si>
    <t>50750000-7</t>
  </si>
  <si>
    <t>TOTAL</t>
  </si>
  <si>
    <t xml:space="preserve">Servicii medicale de medicina muncii                                                                                                                                                                                                                            </t>
  </si>
  <si>
    <t>PROGRAM ANUAL AL ACHIZITIILOR PUBLICE 2013</t>
  </si>
  <si>
    <t>85147000-1</t>
  </si>
  <si>
    <t>1 euro=4,6</t>
  </si>
  <si>
    <t>Procedura de achizitie</t>
  </si>
  <si>
    <t xml:space="preserve">Servicii de audit al proiectului </t>
  </si>
  <si>
    <t>20.01.01</t>
  </si>
  <si>
    <t>20.01.05</t>
  </si>
  <si>
    <t>20.01.06</t>
  </si>
  <si>
    <t>20.01.08</t>
  </si>
  <si>
    <t>20.01.09</t>
  </si>
  <si>
    <t>20.01.30</t>
  </si>
  <si>
    <t>20.02</t>
  </si>
  <si>
    <t>20.11</t>
  </si>
  <si>
    <t>20.30.02</t>
  </si>
  <si>
    <t>Servicii de desfundare si curatare canalizare</t>
  </si>
  <si>
    <t>50000000-5</t>
  </si>
  <si>
    <t xml:space="preserve">Valoarea estimata </t>
  </si>
  <si>
    <t>Lei, fara TVA</t>
  </si>
  <si>
    <t>Obiectul achizitiei directe</t>
  </si>
  <si>
    <t>Sursa de finantare</t>
  </si>
  <si>
    <t>INSTITUTUL NATIONAL DE STATISTICA</t>
  </si>
  <si>
    <t>20.01.03</t>
  </si>
  <si>
    <t>65000000-3</t>
  </si>
  <si>
    <t>20.01.04</t>
  </si>
  <si>
    <t xml:space="preserve">Servicii colectare deseuri                                                                                                                                                                                                                                      </t>
  </si>
  <si>
    <t>72212443-6</t>
  </si>
  <si>
    <t>50323000-5</t>
  </si>
  <si>
    <t>Achizitie directa</t>
  </si>
  <si>
    <t>TOTAL GENERAL</t>
  </si>
  <si>
    <t>Direcția care solicita achizitia</t>
  </si>
  <si>
    <t>Achizitie directă</t>
  </si>
  <si>
    <t>Directia solicitanta</t>
  </si>
  <si>
    <t>DAISAG</t>
  </si>
  <si>
    <t>22453000-0</t>
  </si>
  <si>
    <t>Service imprimante si copiatoare iesite din garantie</t>
  </si>
  <si>
    <t>Protocol MFP</t>
  </si>
  <si>
    <t>Nr.crt.</t>
  </si>
  <si>
    <t>50313000-2</t>
  </si>
  <si>
    <t>Piese de schimb pentru utilaje si aparate din dotarea tipografiei INS</t>
  </si>
  <si>
    <t>Buget de stat</t>
  </si>
  <si>
    <t>Data estimata pentru initierea achizitiei</t>
  </si>
  <si>
    <t xml:space="preserve">Data estimata pentru finalizarea achizitiei </t>
  </si>
  <si>
    <t>Servicii de reparare şi de întreţinere a ascensoarelor</t>
  </si>
  <si>
    <t>20.05.30</t>
  </si>
  <si>
    <t>20.30.30</t>
  </si>
  <si>
    <t>Data estimata pt. inceperea procedurii</t>
  </si>
  <si>
    <t>Servicii de tiparire si livrare vouchere de vacanta si servicii accesorii</t>
  </si>
  <si>
    <t>71632000-7</t>
  </si>
  <si>
    <t xml:space="preserve">Servicii poștale de distribuire a coletelor </t>
  </si>
  <si>
    <t xml:space="preserve">Valoare estimata fara TVA </t>
  </si>
  <si>
    <t>Valoare estimata cu TVA (9 respectiv 19%</t>
  </si>
  <si>
    <t>Protocol STS</t>
  </si>
  <si>
    <t>Servicii de ambalare si manipulare a instrumentarului statistic</t>
  </si>
  <si>
    <t>79920000-9</t>
  </si>
  <si>
    <t>Articole protocol alimentare
 si nealimentare</t>
  </si>
  <si>
    <t xml:space="preserve"> Materiale si consumabile pentru protectia muncii</t>
  </si>
  <si>
    <t>18100000-0</t>
  </si>
  <si>
    <t xml:space="preserve">Servicii  in domeniul  prevenirii stigerii incendiilor (PSI) si a situatiilor de urgenta(SU) </t>
  </si>
  <si>
    <t>Servicii de verificare PRAM</t>
  </si>
  <si>
    <t>Servicii de spălare a automobilelor şi servicii similare</t>
  </si>
  <si>
    <t>50112300-6</t>
  </si>
  <si>
    <t>Camera web</t>
  </si>
  <si>
    <t>30237240-3</t>
  </si>
  <si>
    <t xml:space="preserve"> </t>
  </si>
  <si>
    <t>Servicii inchiriere aplicatie informatica 
"Solutie integrata pentru gestiunea si managementul resurselor" SIGMR</t>
  </si>
  <si>
    <t>50313200-4</t>
  </si>
  <si>
    <t>Service de intretinere linie digitala Xerox (service total linie digitala alb/negru si color inclusiv consumabile)</t>
  </si>
  <si>
    <t>71.01.30</t>
  </si>
  <si>
    <t>72510000-3</t>
  </si>
  <si>
    <t>Redeventa anuala licenta GSI</t>
  </si>
  <si>
    <t>79941000-2</t>
  </si>
  <si>
    <t>72263000-6</t>
  </si>
  <si>
    <t>50312100-6</t>
  </si>
  <si>
    <t>Nr crt</t>
  </si>
  <si>
    <t>Articole bugetare</t>
  </si>
  <si>
    <t>fara TVA</t>
  </si>
  <si>
    <t>cu TVA</t>
  </si>
  <si>
    <t>200101 Furnituri de birou ( lei)</t>
  </si>
  <si>
    <t>200102 Materiale de Curatenie ( lei)</t>
  </si>
  <si>
    <t>200103  Incalzit iluminta si forta( lei)</t>
  </si>
  <si>
    <t>200104 Apa canal salubritate ( lei)</t>
  </si>
  <si>
    <t>200105 Carburanti &amp;lubrifianti( lei)</t>
  </si>
  <si>
    <t>200106  Piese de schimb ( lei)</t>
  </si>
  <si>
    <t>200108 Posta Telefon Telegraf Radio ( lei)</t>
  </si>
  <si>
    <t>200109 Materiale si prestari serv cu caracter functional ( lei)</t>
  </si>
  <si>
    <t>200130 Alte bunuri si servicii pentru functionare( lei)</t>
  </si>
  <si>
    <t>200200 Reparatii curente ( lei)</t>
  </si>
  <si>
    <t>200530 Alte obiecte de inventar( lei)</t>
  </si>
  <si>
    <t>200601 Deplasari Interne ( lei)</t>
  </si>
  <si>
    <t>200602 Deplasari externe ( lei)</t>
  </si>
  <si>
    <t>201100  Carti publicatii( lei)</t>
  </si>
  <si>
    <t>201200 Consultanta si Expertiza ( lei)</t>
  </si>
  <si>
    <t>201300 Pregătire Profesională ( lei)</t>
  </si>
  <si>
    <t>201400 Protectia muncii ( lei)</t>
  </si>
  <si>
    <t>202500 Chelt judiciare si extrajudiciare... ( lei)</t>
  </si>
  <si>
    <t>203002 Protocol și reprezentare ( lei)</t>
  </si>
  <si>
    <t>203004 Chirii ( lei)</t>
  </si>
  <si>
    <t>203030 Alte chelt cu bunuri si serv ( Anchetatori)  ( lei)</t>
  </si>
  <si>
    <t>Total 710102</t>
  </si>
  <si>
    <t>TOTAL 710103</t>
  </si>
  <si>
    <t>TOTAL 71 01 30</t>
  </si>
  <si>
    <t>Total 58 RGA</t>
  </si>
  <si>
    <t>Total General</t>
  </si>
  <si>
    <t>Total Necesar PAPP ( Contracte+AD)</t>
  </si>
  <si>
    <t>Total 58 16 01 RGA</t>
  </si>
  <si>
    <t xml:space="preserve">Total </t>
  </si>
  <si>
    <t>201100  Carti publicatii (lei)</t>
  </si>
  <si>
    <t>203004 Chirii (lei)</t>
  </si>
  <si>
    <t xml:space="preserve">Cheie control </t>
  </si>
  <si>
    <t>Nota:</t>
  </si>
  <si>
    <t>2. Atentia colegilor de la DAISAG va fi la introducerea de noi linii ( inainte de totalul fiecarei pagini aferente articolului bugetar)</t>
  </si>
  <si>
    <t>203001 Reclama si Publicitate ( RPL)</t>
  </si>
  <si>
    <t>Var Sgardea</t>
  </si>
  <si>
    <t>Total</t>
  </si>
  <si>
    <t>Interpretare diferente</t>
  </si>
  <si>
    <t>Titlu</t>
  </si>
  <si>
    <t>sume</t>
  </si>
  <si>
    <t>3. Obligatoriu vom avea de introdus si ultimul buget aprobat pentru INS</t>
  </si>
  <si>
    <t>Servicii de arhivare</t>
  </si>
  <si>
    <t>79995100-6</t>
  </si>
  <si>
    <t>Piese de schimb pentru tehnica de calcul</t>
  </si>
  <si>
    <t xml:space="preserve">Achizitie directa </t>
  </si>
  <si>
    <t>Pachet de materiale necesare intretinere autoturisme INS</t>
  </si>
  <si>
    <t xml:space="preserve"> Roviniete auto</t>
  </si>
  <si>
    <t>79823000-9
79341000-6</t>
  </si>
  <si>
    <t>70.01.30</t>
  </si>
  <si>
    <t>Suport echipamente componente ale sistemului de acces securizat de la distanță in reteua INS</t>
  </si>
  <si>
    <t>Solutie centralizata Antivirus si antimalware la nivel INS (servicii de aplicare de software de securitate)</t>
  </si>
  <si>
    <t>72590000-7</t>
  </si>
  <si>
    <t>Denumire achizitie</t>
  </si>
  <si>
    <t xml:space="preserve">Valoarea estimata fara TVA </t>
  </si>
  <si>
    <t>Data estimata pentru inceperea procedurii / ctr. subsecv.</t>
  </si>
  <si>
    <t xml:space="preserve">Data estimata pt finalizarea procedurii / ctr. subsecv. </t>
  </si>
  <si>
    <t>Servicii de pregatire profesionala</t>
  </si>
  <si>
    <t>80511000-9</t>
  </si>
  <si>
    <t xml:space="preserve">                                                                                                                                                                                                                                                                                                                                                                                                                                                                                                                                                                                                                                                                                                                                                                                                                                                                                                                                                                                                                                                                                                                                                                                                                                                                                                                                                                                                                                                                                                                                                                                                                                                                                                                                                                                                                                                                                                                                   </t>
  </si>
  <si>
    <t>30237131-6</t>
  </si>
  <si>
    <t>Servicii de transport pe platforma a automobilelor INS</t>
  </si>
  <si>
    <t>50118110-9</t>
  </si>
  <si>
    <t>20.01.02</t>
  </si>
  <si>
    <r>
      <t xml:space="preserve">30237000-9 ; 
30125000-1; </t>
    </r>
    <r>
      <rPr>
        <sz val="10"/>
        <color indexed="17"/>
        <rFont val="Arial"/>
        <family val="2"/>
      </rPr>
      <t>30233000-1; 30234600-4</t>
    </r>
  </si>
  <si>
    <t>Servicii de francare TP,cu alocare numar TP pentru francarea timiterilor de corespondenta</t>
  </si>
  <si>
    <t xml:space="preserve">64110000-0
</t>
  </si>
  <si>
    <t>Inchiriere casuta postala</t>
  </si>
  <si>
    <t>64115000-5</t>
  </si>
  <si>
    <t xml:space="preserve">18224000-7; 22500000-5
30197110-0
22610000-9
39224210-3
24300000-7
19212000-5          19620000-8      39224320-7           44163210-5             24950000-8       18424000-7       24300000-7      33741100-7     09221100-7      39831220-4      24910000-6     44333000-3       19212000-5      24911200-5     44832000-1     24911200-5     </t>
  </si>
  <si>
    <t>72253000-3</t>
  </si>
  <si>
    <t>Asigurari CASCO;Asigurari RCA</t>
  </si>
  <si>
    <r>
      <t xml:space="preserve">Servicii de intretinere </t>
    </r>
    <r>
      <rPr>
        <i/>
        <sz val="10"/>
        <color indexed="17"/>
        <rFont val="Arial"/>
        <family val="2"/>
        <charset val="238"/>
      </rPr>
      <t>grup electrogen GSW415V</t>
    </r>
  </si>
  <si>
    <t>66514110-0; 66516100-1</t>
  </si>
  <si>
    <t>Servicii de administrare tehnică și de întreținere a incintelor şi a instalaţiilor ce aparţin clădirii în care îşi desfăşoară activitatea aparatul central al Institutului Naţional de Statistică şi a spaţiilor exterioare conexe</t>
  </si>
  <si>
    <t>50800000-3</t>
  </si>
  <si>
    <r>
      <t xml:space="preserve">Servicii de întreţinere şi de repararea ap. de </t>
    </r>
    <r>
      <rPr>
        <i/>
        <sz val="10"/>
        <color indexed="17"/>
        <rFont val="Arial"/>
        <family val="2"/>
        <charset val="238"/>
      </rPr>
      <t>aer conditionat</t>
    </r>
  </si>
  <si>
    <t>79417000-0</t>
  </si>
  <si>
    <t>Servicii de verificare ,reincarcare si scoatere din uz a stingatoarelor aflate in patrimoiniul INS</t>
  </si>
  <si>
    <r>
      <t xml:space="preserve">Servicii de întreţinere şi de repararea </t>
    </r>
    <r>
      <rPr>
        <i/>
        <sz val="10"/>
        <color indexed="17"/>
        <rFont val="Arial"/>
        <family val="2"/>
        <charset val="238"/>
      </rPr>
      <t>sistem de climatizare</t>
    </r>
  </si>
  <si>
    <t xml:space="preserve">Servicii de dezinsectie si deratizare a sediului INS </t>
  </si>
  <si>
    <t>Anexa privind achizitiile directe, la PAAP 2023</t>
  </si>
  <si>
    <t>92400000-5</t>
  </si>
  <si>
    <t>72417000-6; 72415000-2; 79132000-8</t>
  </si>
  <si>
    <t>Servicii de  monitorizare a presei</t>
  </si>
  <si>
    <t>01.01.2023</t>
  </si>
  <si>
    <t>Publicare in Monitorul Oficial,Publicare anunturi , Publicare anunturi inchiriere spatii</t>
  </si>
  <si>
    <t xml:space="preserve"> Echipament de protectie(Articole de imbracaminte si accesorii cu rol de protectie)</t>
  </si>
  <si>
    <t>Apa minerala plata</t>
  </si>
  <si>
    <t>15981100-9</t>
  </si>
  <si>
    <t>Apa minerala carbogazoasa</t>
  </si>
  <si>
    <t>15981200-0</t>
  </si>
  <si>
    <t>Cafea</t>
  </si>
  <si>
    <t>15860000-4</t>
  </si>
  <si>
    <t xml:space="preserve">Ceai la pliculet </t>
  </si>
  <si>
    <t>15864100-3</t>
  </si>
  <si>
    <t>Zahar</t>
  </si>
  <si>
    <t>15831000-2</t>
  </si>
  <si>
    <t>Pahare unica folosinta</t>
  </si>
  <si>
    <t>39222100-5</t>
  </si>
  <si>
    <t>Lapte</t>
  </si>
  <si>
    <t>15511600-9</t>
  </si>
  <si>
    <t>Hartie filtru cafea</t>
  </si>
  <si>
    <t>33772000-2</t>
  </si>
  <si>
    <t>41110000-3</t>
  </si>
  <si>
    <t>Utilitati (energie electrica)</t>
  </si>
  <si>
    <t>protocol MFI</t>
  </si>
  <si>
    <t>Nicusor Lungu ILIE</t>
  </si>
  <si>
    <t>Lavinia SIMION</t>
  </si>
  <si>
    <r>
      <t xml:space="preserve">Servicii de alocare clasa de adrese </t>
    </r>
    <r>
      <rPr>
        <b/>
        <sz val="10"/>
        <color indexed="8"/>
        <rFont val="Arial"/>
        <family val="2"/>
      </rPr>
      <t>IP  193.231.176.0/24</t>
    </r>
    <r>
      <rPr>
        <sz val="10"/>
        <color indexed="8"/>
        <rFont val="Arial"/>
        <family val="2"/>
      </rPr>
      <t xml:space="preserve"> si clasa de adre IP  80.96.186.0/24</t>
    </r>
  </si>
  <si>
    <t>Paletine lemn</t>
  </si>
  <si>
    <t>T1</t>
  </si>
  <si>
    <t>T2</t>
  </si>
  <si>
    <t>T3</t>
  </si>
  <si>
    <t>T4</t>
  </si>
  <si>
    <t>x</t>
  </si>
  <si>
    <t>Trimestrul anului bugetar la care se solicita  livrarea/prestarea produselor/serviciilor</t>
  </si>
  <si>
    <t>achizitie directa</t>
  </si>
  <si>
    <t>Servicii de telefonie(fixa) şi de transmisie de date;Servicii de internet,servicii de transmisie prin fax, abonament de televiziune prin cablu</t>
  </si>
  <si>
    <t>64210000-1; 72400000-4
72411000-4,
92232000-6</t>
  </si>
  <si>
    <t>Abonament Programul Legislativ</t>
  </si>
  <si>
    <t>D1=L-H</t>
  </si>
  <si>
    <t>72411000-4</t>
  </si>
  <si>
    <t>Abonament Internet 4G</t>
  </si>
  <si>
    <t>TOTAL(20.01.01)</t>
  </si>
  <si>
    <t>TOTAL(20.01.03)</t>
  </si>
  <si>
    <t>TOTAL(20.01.04)</t>
  </si>
  <si>
    <t>TOTAL(70.01.30)</t>
  </si>
  <si>
    <t>TOTAL(70.01.02)</t>
  </si>
  <si>
    <t>TOTAL(20.30.30)</t>
  </si>
  <si>
    <t>TOTAL(20.30.02)</t>
  </si>
  <si>
    <t>TOTAL(20.14)</t>
  </si>
  <si>
    <t>TOTAL(20.13)</t>
  </si>
  <si>
    <t>TOTAL(20.12)</t>
  </si>
  <si>
    <t>TOTAL(20.11)</t>
  </si>
  <si>
    <t>TOTAL(20.05.30)</t>
  </si>
  <si>
    <t>TOTAL(20.02)</t>
  </si>
  <si>
    <t>TOTAL(20.01.30)</t>
  </si>
  <si>
    <t>TOTAL(20.01.09)</t>
  </si>
  <si>
    <t>TOTAL(20.01.08)</t>
  </si>
  <si>
    <t>TOTAL(20.01.05)</t>
  </si>
  <si>
    <t>Brpl+Bpcs</t>
  </si>
  <si>
    <t>72268000-1</t>
  </si>
  <si>
    <t>Servicii de furnizare acces la aplicații pentru conferințe web(Cisco webex Meeting)</t>
  </si>
  <si>
    <t>Lubrificanti/aditivi/carburanti necesari functionarii si intretinerii grup electrogen si motoarelor autoturismelor din parcul auto al INS</t>
  </si>
  <si>
    <t>34351100-3; 31421000-3</t>
  </si>
  <si>
    <t>71.01.02</t>
  </si>
  <si>
    <t>90921000-9; 90923000-3</t>
  </si>
  <si>
    <r>
      <t>90511000-2;</t>
    </r>
    <r>
      <rPr>
        <sz val="10"/>
        <color indexed="17"/>
        <rFont val="Arial"/>
        <family val="2"/>
      </rPr>
      <t xml:space="preserve"> 90511000-3</t>
    </r>
  </si>
  <si>
    <t>50610000-4</t>
  </si>
  <si>
    <t xml:space="preserve">64200000-8; </t>
  </si>
  <si>
    <t>Anexa privind achizitiile directe, la PAAP 2024</t>
  </si>
  <si>
    <t xml:space="preserve">PROGRAM ANUAL AL ACHIZITIILOR PUBLICE  2024 </t>
  </si>
  <si>
    <t>01.01.2024</t>
  </si>
  <si>
    <t>30.12.2024</t>
  </si>
  <si>
    <t>trimestru</t>
  </si>
  <si>
    <t>DASISIS</t>
  </si>
  <si>
    <t>TRIM 1</t>
  </si>
  <si>
    <t xml:space="preserve">79980000-7
</t>
  </si>
  <si>
    <t>TRIM 1+TRIM2</t>
  </si>
  <si>
    <t>directia</t>
  </si>
  <si>
    <t>Ribon  masina francat</t>
  </si>
  <si>
    <t>30192300-4</t>
  </si>
  <si>
    <t>SSMI-trim II</t>
  </si>
  <si>
    <t>ssmi trim I</t>
  </si>
  <si>
    <t>SSMI TRIM I</t>
  </si>
  <si>
    <t>33141623-3</t>
  </si>
  <si>
    <t>ssmi trim III</t>
  </si>
  <si>
    <t>SSMI TRIM III</t>
  </si>
  <si>
    <t>SSMI TRIM II</t>
  </si>
  <si>
    <t>ssmi trim II</t>
  </si>
  <si>
    <t>Serviciu elaborare studiu factori de risc in INS</t>
  </si>
  <si>
    <t>98342000-2</t>
  </si>
  <si>
    <t>SSMI trim I</t>
  </si>
  <si>
    <t>Casti</t>
  </si>
  <si>
    <t>32342100-3</t>
  </si>
  <si>
    <t>DRU-TRIM II</t>
  </si>
  <si>
    <t>DRU trim III</t>
  </si>
  <si>
    <t>DAISAG TRIM I</t>
  </si>
  <si>
    <t>DGITIS Trim I</t>
  </si>
  <si>
    <t>Cartuse toner</t>
  </si>
  <si>
    <t xml:space="preserve">30125100-2
</t>
  </si>
  <si>
    <t>DGITIS TRIM I-IV</t>
  </si>
  <si>
    <t>DGITIS Trim III</t>
  </si>
  <si>
    <t>DAISAG TRIMI-IV</t>
  </si>
  <si>
    <t>DAISAG T1-T4</t>
  </si>
  <si>
    <t xml:space="preserve">Utilitati(apa rece, canalizare) </t>
  </si>
  <si>
    <t>CU TVA</t>
  </si>
  <si>
    <t>31.12.2024</t>
  </si>
  <si>
    <t>DGITIS TRIM I
DC T1-T4</t>
  </si>
  <si>
    <t>22200000-2</t>
  </si>
  <si>
    <t>DC-T1</t>
  </si>
  <si>
    <t xml:space="preserve">90640000-5; </t>
  </si>
  <si>
    <t>DAISAG TRIM I-T4</t>
  </si>
  <si>
    <t>UPP-T4</t>
  </si>
  <si>
    <t>SJC-T1</t>
  </si>
  <si>
    <t>DAISAG TRIM III</t>
  </si>
  <si>
    <t xml:space="preserve">50413200-5
</t>
  </si>
  <si>
    <t>DAISAG-T4</t>
  </si>
  <si>
    <r>
      <t xml:space="preserve">Servicii de întreţinere şi de repararea </t>
    </r>
    <r>
      <rPr>
        <i/>
        <sz val="10"/>
        <color indexed="17"/>
        <rFont val="Arial"/>
        <family val="2"/>
        <charset val="238"/>
      </rPr>
      <t>sistem de ventilatie spatii supuse inchirierii</t>
    </r>
  </si>
  <si>
    <t>DAISAG T1</t>
  </si>
  <si>
    <t>Prelungitoare electrice</t>
  </si>
  <si>
    <t>31224810-3</t>
  </si>
  <si>
    <t>UPP-T3
DAISAG-t1-t4</t>
  </si>
  <si>
    <t>DAISAG T1
daisag t2-t4</t>
  </si>
  <si>
    <t>64110000-0</t>
  </si>
  <si>
    <t>Servicii de comunicatii bucla locala (STS)</t>
  </si>
  <si>
    <t>DAISAG TRIM I,T2, T3</t>
  </si>
  <si>
    <t xml:space="preserve">
09211000-1
09211000-2
 09130000-9
</t>
  </si>
  <si>
    <t>42913500-4
42913300-2
42913400-3</t>
  </si>
  <si>
    <t xml:space="preserve">50532300-6
</t>
  </si>
  <si>
    <t>auto noi</t>
  </si>
  <si>
    <t>Consumabile  revizie autoturisme sI grup electrogen</t>
  </si>
  <si>
    <t>30.03.2024</t>
  </si>
  <si>
    <t>Anexa privind achizitiile directe, la PAAP 202x</t>
  </si>
  <si>
    <t>Servicii de evaluare spatii destinate inchirierii</t>
  </si>
  <si>
    <t>79419000-4</t>
  </si>
  <si>
    <t xml:space="preserve">Service pentru echipamentelor de de tiparire tip offset, de adunat (colat), de finisat (taiat si brosat cu termoclei) si prepress (matrite tip ADAST, HORIZON, DEGRA, PERFECTA,MAN ROLAND ) </t>
  </si>
  <si>
    <t>DGITIS_DEPS t1</t>
  </si>
  <si>
    <t>cerneala</t>
  </si>
  <si>
    <t>mat tipografice</t>
  </si>
  <si>
    <t>34320000-6
34913000-0</t>
  </si>
  <si>
    <t>DGITIS_DEPS t1-t4</t>
  </si>
  <si>
    <t>30199230-1
30234300-1
30192800-9</t>
  </si>
  <si>
    <t>Materiale suport materiale publicate tipografie INS(CD, plicuri, etichete)</t>
  </si>
  <si>
    <t xml:space="preserve">Servicii  echipamente de multiplicat, de adunat (colat) si de finisat (tip DUPLO) </t>
  </si>
  <si>
    <t>DGITIS-T1</t>
  </si>
  <si>
    <t>DBC+DRU+DAISAG T1</t>
  </si>
  <si>
    <t xml:space="preserve">Piese de schimb pentru:Sistem ventilatie,Sistem audio video;Aparate aer conditionat;Sisteme climatizare;Sisteme de securitate;Piese de schimb ascensoare; </t>
  </si>
  <si>
    <t>Abonament de verificare antiplagiat,12 luni</t>
  </si>
  <si>
    <t>Anvelope si acumulatori  grup electrogen / autoturismele din parcul INS</t>
  </si>
  <si>
    <t>Servicii de revizie, diagnoza , inspectie tehnica(ascensoare)</t>
  </si>
  <si>
    <t>71631000-0
71334000-8</t>
  </si>
  <si>
    <t>Formulare tipizate</t>
  </si>
  <si>
    <t>22800000-8</t>
  </si>
  <si>
    <t>Servicii de intretinere si reparatii, diagnoza autoturisme, inlocuire anvelope, inlocuire AC</t>
  </si>
  <si>
    <t xml:space="preserve">Servicii de  verificare tehnica bianuala,ITP pentru automobilelor din dotare </t>
  </si>
  <si>
    <t>71631200-2
50112000-3</t>
  </si>
  <si>
    <t>50112000-3
50100000-6
50100000-6</t>
  </si>
  <si>
    <t>4500 sabin</t>
  </si>
  <si>
    <t>27348atena</t>
  </si>
  <si>
    <t>DAISAG T1+t3</t>
  </si>
  <si>
    <t xml:space="preserve"> Medii de stocare( SSD extern, stick 64 GB) </t>
  </si>
  <si>
    <t>DC</t>
  </si>
  <si>
    <t>de adus aprobat</t>
  </si>
  <si>
    <t>30234500-3
30233180-6
30200000-1</t>
  </si>
  <si>
    <t>Abonament Suita ADOBE Creative Cloud</t>
  </si>
  <si>
    <t>72268000-2</t>
  </si>
  <si>
    <t>Servicii de dezvoltare si suport tehnic  pentru aplicatie WEBGIS</t>
  </si>
  <si>
    <t>72212326-0</t>
  </si>
  <si>
    <t xml:space="preserve">Servicii de upgrade si suport tehnic pentru  GEOPORTALUL  INSPIRE  </t>
  </si>
  <si>
    <t>72212610-8</t>
  </si>
  <si>
    <t>01.03.2024</t>
  </si>
  <si>
    <t>29.03.2024</t>
  </si>
  <si>
    <t>30.06.2024</t>
  </si>
  <si>
    <t>28.06.2024</t>
  </si>
  <si>
    <t>01.05.2024</t>
  </si>
  <si>
    <t>30.09.2024</t>
  </si>
  <si>
    <t>01.09.2024</t>
  </si>
  <si>
    <t>01.04.2024</t>
  </si>
  <si>
    <t>30.08.2024</t>
  </si>
  <si>
    <t>29.11.2024</t>
  </si>
  <si>
    <t>01.06.2024</t>
  </si>
  <si>
    <t>Carton 250 gr/mp</t>
  </si>
  <si>
    <t xml:space="preserve"> 30197600-2</t>
  </si>
  <si>
    <t>DCITIS t1-t4</t>
  </si>
  <si>
    <t>29.12.2024</t>
  </si>
  <si>
    <t>DC-televiziune 5250 lei fara tva</t>
  </si>
  <si>
    <t xml:space="preserve">DSDS-T1-T4 </t>
  </si>
  <si>
    <t>79418000-7</t>
  </si>
  <si>
    <t>Mediu de stocare-stick64 GB</t>
  </si>
  <si>
    <t>30234500-3</t>
  </si>
  <si>
    <t>Servicii de consultanta pentru proceduri de achizitie publica si asistenta de specializare in evaluarea ofertelor , acordate de furnizori de servicii de achizitie</t>
  </si>
  <si>
    <t xml:space="preserve">Servicii de telefonie mobila incluzand trafic date mobile (voce si date)                                                                                                                                                                                                               </t>
  </si>
  <si>
    <t xml:space="preserve">64212000-5   </t>
  </si>
  <si>
    <t>Nicusor Lungu ILIE
Lavinia SIMION</t>
  </si>
  <si>
    <t>01.11.2023</t>
  </si>
  <si>
    <t>31.12.2023</t>
  </si>
  <si>
    <t xml:space="preserve"> DGITIS -T1</t>
  </si>
  <si>
    <t>72267100-0</t>
  </si>
  <si>
    <t>Servicii de asistentă  pentru functionarea website-urile INS și de întretinerea resurselor logice de tehnologia informațiilor aferente</t>
  </si>
  <si>
    <t>Servicii de întreținere și reparații software  pentru portalurilor  eDEMOS si eSOP, SICCA, INTRASTAT</t>
  </si>
  <si>
    <t xml:space="preserve">Nicusor Lungu ILIE
</t>
  </si>
  <si>
    <t>achizitie directa
contract subsecvent acord-cadru ONAC-3 luni</t>
  </si>
  <si>
    <t>Lavinia SIMION
Danut STELEA</t>
  </si>
  <si>
    <t xml:space="preserve">Lavinia SIMION
</t>
  </si>
  <si>
    <t>Daniela Anca DIMA
Lavinia  SIMION</t>
  </si>
  <si>
    <t xml:space="preserve">
Lavinia SIMION</t>
  </si>
  <si>
    <t>Servicii de prelungire domenii, certificate digitale SSL si de gazduire a site-urilor INS</t>
  </si>
  <si>
    <t xml:space="preserve">Servicii de intretinere si reparatii a echipamentelor hardware din proiectele Esop si Edemos pentru anul 2024 cu timp  garantat de remediere a defectiunilor </t>
  </si>
  <si>
    <t>contract 2024</t>
  </si>
  <si>
    <t>37000 lei /6 luni contract</t>
  </si>
  <si>
    <t>Servicii de abonament ziare si reviste 2024</t>
  </si>
  <si>
    <t>ACT ADITIONAL 4 LUNI = 22.000,00</t>
  </si>
  <si>
    <t>CONTRACT SUBSECVENT 3 LUNI = 1.156,13 Lei fara TVA</t>
  </si>
  <si>
    <t>48820000-2</t>
  </si>
  <si>
    <t>DGITIS</t>
  </si>
  <si>
    <t>Piese de schimb si consumabile (reparatia de autoturisme si grup electrogen)</t>
  </si>
  <si>
    <t xml:space="preserve">Dănuț Stelea
</t>
  </si>
  <si>
    <t xml:space="preserve">Danut STELEA
</t>
  </si>
  <si>
    <t>29.01.2024</t>
  </si>
  <si>
    <t>30.01.2024</t>
  </si>
  <si>
    <t xml:space="preserve">Nicusor Lungu ILIE
</t>
  </si>
  <si>
    <t>30.04.2024</t>
  </si>
  <si>
    <r>
      <t>Datele se introduc manual din centralizatorul fisierului</t>
    </r>
    <r>
      <rPr>
        <b/>
        <sz val="10"/>
        <color indexed="10"/>
        <rFont val="Arial"/>
        <family val="2"/>
      </rPr>
      <t xml:space="preserve">   PAAP2024</t>
    </r>
    <r>
      <rPr>
        <b/>
        <sz val="10"/>
        <rFont val="Arial"/>
        <family val="2"/>
      </rPr>
      <t>.xls</t>
    </r>
  </si>
  <si>
    <t>BUGET  INS PCS</t>
  </si>
  <si>
    <t xml:space="preserve">1. Pentru aprobare modificare PAPP se vor trimite intotdeauna   fisierele: Achizitii directe , PAAP  </t>
  </si>
  <si>
    <t>203001 Reclama si publicitate</t>
  </si>
  <si>
    <t>TOTAL(20.01.06)</t>
  </si>
  <si>
    <t>Acumulatori, pile galvanice si baterii primare</t>
  </si>
  <si>
    <t>31400000-0;</t>
  </si>
  <si>
    <t>Încărcător universal 10 canale( pentru acumulatori)</t>
  </si>
  <si>
    <t>31158100-9</t>
  </si>
  <si>
    <t>21.02.2024</t>
  </si>
  <si>
    <t>Nicușor Lungu ILIE</t>
  </si>
  <si>
    <t>TOTAL 71 01 03</t>
  </si>
  <si>
    <t>1,500.00 - pentru 3 luni</t>
  </si>
  <si>
    <t>achizitie directa MEDIATRUST</t>
  </si>
  <si>
    <t>22,000.00 - pentru 4 luni</t>
  </si>
  <si>
    <t>contract</t>
  </si>
  <si>
    <t>Servicii de audit pentru Sistemul de management al calității ISO9001:2015</t>
  </si>
  <si>
    <t>79411000-8</t>
  </si>
  <si>
    <t>20.03.2024</t>
  </si>
  <si>
    <t>31.05.2024</t>
  </si>
  <si>
    <t>T2 CMECDS</t>
  </si>
  <si>
    <t>Alin Maricut</t>
  </si>
  <si>
    <t>Servicii de evaluare de risc la securitate fizică(revizie)</t>
  </si>
  <si>
    <t>90711100-5</t>
  </si>
  <si>
    <t>DAISAG T2</t>
  </si>
  <si>
    <t>34300000-0
31421000-3
44165100-5
42913300-2
42913400-3
42913500-4</t>
  </si>
  <si>
    <t>39831500-1 ; 39800000-0 ; 39525800-6; 34300000-0; 31531000-7,
34322400-4
34322100-1</t>
  </si>
  <si>
    <t>34913000-0; 31670000-3; 31700000-3; 31711500-8; 39716000-4; 42124000-4; 42142000-6; 32350000-1; 42419510-4;44165100-5;48952000-6, 42913400-3</t>
  </si>
  <si>
    <t>Furnituri de birou (alegeri iunie 2024)</t>
  </si>
  <si>
    <t>30230000-0</t>
  </si>
  <si>
    <t>material informatic</t>
  </si>
  <si>
    <t>Cartuse toner(alegeri iunie 2024)</t>
  </si>
  <si>
    <t>Furnituri de birou PCS</t>
  </si>
  <si>
    <t>30192700-8; 30197210-1; 22816100-4; 30197320-5; 30192131-8; 30197321-2; 22852000-7; 30192800-9; 30192123-9; 30192125-3; 30192132-5; 22816300-6; 30197330-8; 30192121-5; 30199230-1; 30197110-0; 30199700-7; 30193200-0 30199600-6; 39263000-3; 22612000-3; 22800000-8 30192000-1 30197100-7 30197220-4 30197300-9 30199000-0 39260000-2 39292000-5 44424200-0 24911200-5, 30234300-1,
30234400-2, 30199500-5</t>
  </si>
  <si>
    <t>16.04.2024</t>
  </si>
  <si>
    <t>24.06.2024</t>
  </si>
  <si>
    <t>Buget de stat-alegeri iunie 2024</t>
  </si>
  <si>
    <t>30.05.2024</t>
  </si>
  <si>
    <t>Buget de stat alegeri iunie 2024</t>
  </si>
  <si>
    <t>Buget de stat -alegeri iunie 2024</t>
  </si>
  <si>
    <t>Echpamente IT și accesorii
(Computere(PC cu licenta Windows si Office),Imprimanta A4 alb-negru duplex, Laptop)</t>
  </si>
  <si>
    <t>alegeri iunie</t>
  </si>
  <si>
    <t>32420000-3</t>
  </si>
  <si>
    <t>Cabluri rețea-alegeri iunie 2024</t>
  </si>
  <si>
    <t>Piese de schimb (Alegeri  iunie 2024-  monitoare)</t>
  </si>
  <si>
    <t>Prelungitoare-alegeri iunie 2024</t>
  </si>
  <si>
    <t>31154000-0</t>
  </si>
  <si>
    <t xml:space="preserve">Surse de alimentare electrică (UPS3000 VA-alegeri iunie 2024) </t>
  </si>
  <si>
    <t>25.04.2024</t>
  </si>
  <si>
    <t>38520000-6</t>
  </si>
  <si>
    <t>Scanere( alegeri iunie 2024)</t>
  </si>
  <si>
    <t>24.04.2024</t>
  </si>
  <si>
    <t>Daniela Anca DIMA</t>
  </si>
  <si>
    <t xml:space="preserve"> Medii de stocare (HDD ext, SSD intern )-alegeri iunie 2024</t>
  </si>
  <si>
    <t xml:space="preserve"> Ștampile cu text</t>
  </si>
  <si>
    <t>30192153-8</t>
  </si>
  <si>
    <t>29.05.2024</t>
  </si>
  <si>
    <t>Lucrări de reparații și renovare depozit arhivă nr.2</t>
  </si>
  <si>
    <t>45453100-8</t>
  </si>
  <si>
    <t>29.05.224</t>
  </si>
  <si>
    <t>71.01.03</t>
  </si>
  <si>
    <t>Sistem audio-video cu operațiuni de instalare și garanție</t>
  </si>
  <si>
    <t>32323500-8</t>
  </si>
  <si>
    <t>achiziție directă</t>
  </si>
  <si>
    <t>13.06.2024</t>
  </si>
  <si>
    <t>Lavinia Simion</t>
  </si>
  <si>
    <t>TOTAL(71.01.03)</t>
  </si>
  <si>
    <t>Servicii de consultanță pentru configurare/elaborare solutie tehnică prntru instalație de stingerea incendiilor cu aerosoli si montaj inclus la camera serverelor (camera 834/etaj 6 din INS)</t>
  </si>
  <si>
    <t>DAISAG T2/T3</t>
  </si>
  <si>
    <t>la val.achizitiei</t>
  </si>
  <si>
    <t>DRU</t>
  </si>
  <si>
    <t>15.07.2024</t>
  </si>
  <si>
    <t xml:space="preserve">anulata, solutie incompatibilă </t>
  </si>
  <si>
    <t>Servicii de consultanță pentru configurare/elaborare solutie tehnică prntru instalație de stingerea incendiilor cu gaz inert si montaj inclus la camera serverelor din INS</t>
  </si>
  <si>
    <t>actualizare valoare contracte</t>
  </si>
  <si>
    <t>returnat RN dc nu au transmis CS actualizat</t>
  </si>
  <si>
    <t>Disponibil din buget INS PCS</t>
  </si>
  <si>
    <t>Truse sanitare-componente</t>
  </si>
  <si>
    <t>Trusa sanitara</t>
  </si>
  <si>
    <t>Buget INS alegeri iunie 2024 nr.120898/SFM/25.09.2024</t>
  </si>
  <si>
    <t>Diferenta 1 (Buget alegeri iunie-achizitii efectuate)</t>
  </si>
  <si>
    <t>Alegeri iunie 2024</t>
  </si>
  <si>
    <t>interzis OUG107/2024</t>
  </si>
  <si>
    <t>Achizitii alegeri europarlamentare si locale, IUNIE 2024</t>
  </si>
  <si>
    <t>Alegeri IUNIE 2024</t>
  </si>
  <si>
    <t>Achizitii</t>
  </si>
  <si>
    <t>Alegeri Senat si Camera Deputaților</t>
  </si>
  <si>
    <t>Server</t>
  </si>
  <si>
    <t>Achizitii alegeri Senat si Camera Deputaților,  2024</t>
  </si>
  <si>
    <t>Diferenta 1 (alegeri Senat si Camera Deputaților,  2024-achizitii efectuate)</t>
  </si>
  <si>
    <t>Alegeri PREȘEDINTELE ROMÂNIEI</t>
  </si>
  <si>
    <t>verificat cu pdf!</t>
  </si>
  <si>
    <t>30213000-5
30213100-6
30213300-8
30232110-8</t>
  </si>
  <si>
    <t>Materiale tipografice (cerneala tipografica offset , termoclei,capse,solutie, PH, developer, intretinere curenta ,   Finet sau desuri textile bbc,  bureti tipografici, coliere plastic, solutie curatat valuri, manusi cauciuc, cerneala tipografica negru text, pasta curatat maini, vaselina, spray degresant, termoclei, sarma legatorie, ciorap tipografic, solutie PH Vita, placi tipografice,solutie activare placi, aracet legatorie, cerneala echipam. multiplicare tip Duplo cu matrita de hartie) ).</t>
  </si>
  <si>
    <t>Achizitii alegeri Alegeri Președintele Romaniei  2024</t>
  </si>
  <si>
    <t xml:space="preserve">Saci nisip </t>
  </si>
  <si>
    <t>14211000-3</t>
  </si>
  <si>
    <t>15.10.2024</t>
  </si>
  <si>
    <t>Servicii de interpretariat simultan (la cască)</t>
  </si>
  <si>
    <t>79540000-1</t>
  </si>
  <si>
    <t>18.10.2024</t>
  </si>
  <si>
    <t>15.11.2024</t>
  </si>
  <si>
    <t>30232110-8</t>
  </si>
  <si>
    <t>24.10.2024</t>
  </si>
  <si>
    <t>22.11.2024</t>
  </si>
  <si>
    <t>31154000-1</t>
  </si>
  <si>
    <t>31154000-2</t>
  </si>
  <si>
    <t xml:space="preserve">Surse de alimentare electrică (UPS3000 VA-alegeri parlamentare dec. 2024) </t>
  </si>
  <si>
    <t xml:space="preserve">Surse de alimentare electrică (UPS3000 VA-alegeri prezidențiale dec. 2024) </t>
  </si>
  <si>
    <t>Echipament IT(imprimantă A4 alb-negru)- alegeri parlamentare dec. 2024</t>
  </si>
  <si>
    <t>Cerneală tipografică( alegeri parlamentare dec.2024)</t>
  </si>
  <si>
    <t>22610000-9</t>
  </si>
  <si>
    <t>Buget de stat pentru alegeri parlamentare dec.2024</t>
  </si>
  <si>
    <t>Buget de stat -alegeri parlamentare dec. 2025</t>
  </si>
  <si>
    <t>Buget de stat -alegeri prezidențiale dec. 2025</t>
  </si>
  <si>
    <t>Președinte</t>
  </si>
  <si>
    <t>Prof.univ.dr.Tudorel ANDREI</t>
  </si>
  <si>
    <t>Cabluri rețea-alegeri prezidentiale dec. 2024</t>
  </si>
  <si>
    <t>Buget de stat-alegeri prezidențiale dec. 2025</t>
  </si>
  <si>
    <t>Buget de stat-alegeri parlamentare 2025</t>
  </si>
  <si>
    <t>Prelungitoare-alegeri parlamentare 2024</t>
  </si>
  <si>
    <t xml:space="preserve">Daniela Anca DIMA
</t>
  </si>
  <si>
    <t>22.10.2024</t>
  </si>
  <si>
    <t>Furnituri de birou (alegeri prezidențiale dec. 2024)</t>
  </si>
  <si>
    <t>Furnituri de birou (alegeri parlamentare dec.2024)</t>
  </si>
  <si>
    <t>Buget de stat-alegeri prezidențiale dec.2024 2025</t>
  </si>
  <si>
    <t xml:space="preserve">Buget de stat-alegeriparlamentare dec.2024 </t>
  </si>
  <si>
    <t>24911200-5
30192000-1
30197100-7
30197220-4
30197300-9
30199000-2
39241000-3
39260000-2
39292500-0
39541100-7
44424200-0</t>
  </si>
  <si>
    <t>Cartuse toner(alegeri prezidențiale 2024)</t>
  </si>
  <si>
    <t>Cartuse toner(alegeri perlamentare 2024)</t>
  </si>
  <si>
    <t>30125100-2</t>
  </si>
  <si>
    <t>Buget de stat alegeri prezidențiale dec. 2024</t>
  </si>
  <si>
    <t>Buget de stat alegeri parlamentare dec. 2024</t>
  </si>
  <si>
    <t>Prelungitoare-alegeri prezidențiale 2024</t>
  </si>
  <si>
    <t>Buget de stat-alegeri prezidentiale 2024</t>
  </si>
  <si>
    <t>24911200-5
30192000-1
30197100-7
30197220-4
30197300-9
30199000-2
39241000-3
39260000-2
39292500-0
39541100-7
44424200-0
18937000-6
37823800-1
39830000-9
39525800-6
22852100-8</t>
  </si>
  <si>
    <t>Laurențiu Cristian Georgescu</t>
  </si>
  <si>
    <t>Cabluri rețea-alegeri parlamentare dec. 2025</t>
  </si>
  <si>
    <t>Buget de stat-alegeriparlamentare dec. 2026</t>
  </si>
  <si>
    <t>Contine achizitii pt europarlamentare, parlamentare si prezidențiale</t>
  </si>
  <si>
    <t>Servicii de tiparire la MO procese verbale pentru alegeri prezidențiale</t>
  </si>
  <si>
    <t>79823000-9</t>
  </si>
  <si>
    <t>valoarea comenzii</t>
  </si>
  <si>
    <t>31.11.2024</t>
  </si>
  <si>
    <t>05.11.2024</t>
  </si>
  <si>
    <t>Buget alegeri prezidentiale an 2024</t>
  </si>
  <si>
    <t xml:space="preserve"> Ștampile(rotunde) cu text și stema României( alegeri prezidențiale și parlamentare)</t>
  </si>
  <si>
    <t>Buget INS-Alegeri Senat si Camera Deputatilor  nr.123888/SFM/15.11.2024</t>
  </si>
  <si>
    <t>Buget INS-Alegeri Președintele Romaniei  nr.123888/SFM/15.11.2024</t>
  </si>
  <si>
    <t>la nivel achizitii</t>
  </si>
  <si>
    <t>20.11.2024</t>
  </si>
  <si>
    <t>Daniela Anca DIMA
Nicușor Lungu ILIE</t>
  </si>
  <si>
    <t>prezidentiale 2024</t>
  </si>
  <si>
    <t xml:space="preserve"> Medii de stocare ( SSD intern )-alegeri prezidențiale 2024</t>
  </si>
  <si>
    <t>parlamentare 2024</t>
  </si>
  <si>
    <t>Componente de rețea și accesorii 
( swich-alegeri iunie 2024)</t>
  </si>
  <si>
    <t xml:space="preserve"> Medii de stocare ( SSD intern )-alegeri parlamentare 2024</t>
  </si>
  <si>
    <t>Buget alegeri parlamentare an 2025</t>
  </si>
  <si>
    <t xml:space="preserve">Monitoare (alegeri prezidențiale 2024) </t>
  </si>
  <si>
    <t xml:space="preserve">Monitoare (alegeri parlamentare 2024) </t>
  </si>
  <si>
    <t>Serviciul de Achiziții și Logistică</t>
  </si>
  <si>
    <t>30231300-0</t>
  </si>
  <si>
    <t>30233000-1</t>
  </si>
  <si>
    <t>Anexa privind achizițiile directe de bunuri, servicii si lucrari, la  PAAP (Rev.18), organizate de INS, pentru anul 2024, Buget PCS , Buget alegeri europarlamentare și locale iunie 2024, buget alegeri Senat și Camera Deputaților 2024, buget alegeri Prezidențiale 2024, in spiritul Ordinului nr.281/22.06.2016 emis de Presedintele ANAP
 In spiritul Ordinului nr.281/22.06.2016 emis de Presedintele ANAP</t>
  </si>
  <si>
    <t>Foaie de Control Sgardea Florin introdusa 03.12.2024</t>
  </si>
  <si>
    <t>Foaie de Control pentru verificarea PAAP si a încadrarii bugetare verifcat la 03.12.2024</t>
  </si>
  <si>
    <t>Anexa AD  03.12.2024</t>
  </si>
  <si>
    <t>PAAP 03.12.2024</t>
  </si>
  <si>
    <t>Buget INS-PCS  nr.124364/SFM/28.11.2024</t>
  </si>
  <si>
    <t>03.12.2024</t>
  </si>
  <si>
    <t>nu s-a realizat</t>
  </si>
  <si>
    <t>nu s-a solicitat</t>
  </si>
  <si>
    <t>Diferenta 1 (alegeri Prezidentiale,  2024-achizitii efectuate)</t>
  </si>
  <si>
    <r>
      <rPr>
        <b/>
        <sz val="12"/>
        <rFont val="Times New Roman"/>
        <family val="1"/>
      </rPr>
      <t>Direcția Generală de Management al Resurselor</t>
    </r>
    <r>
      <rPr>
        <sz val="12"/>
        <rFont val="Times New Roman"/>
        <family val="1"/>
      </rPr>
      <t xml:space="preserve">
Director General 
anonimizat</t>
    </r>
  </si>
  <si>
    <r>
      <rPr>
        <b/>
        <sz val="12"/>
        <rFont val="Times New Roman"/>
        <family val="1"/>
      </rPr>
      <t>Avizează,
Secretar General</t>
    </r>
    <r>
      <rPr>
        <sz val="12"/>
        <rFont val="Times New Roman"/>
        <family val="1"/>
      </rPr>
      <t xml:space="preserve">
anonimizat</t>
    </r>
  </si>
  <si>
    <r>
      <t xml:space="preserve">Aprob,
Președinte
</t>
    </r>
    <r>
      <rPr>
        <sz val="12"/>
        <rFont val="Times New Roman"/>
        <family val="1"/>
      </rPr>
      <t>anonimizat</t>
    </r>
  </si>
  <si>
    <r>
      <t xml:space="preserve">                                                       </t>
    </r>
    <r>
      <rPr>
        <b/>
        <sz val="11"/>
        <rFont val="Times New Roman"/>
        <family val="1"/>
      </rPr>
      <t xml:space="preserve"> Directia de achizitii, investitii si servicii administratie generala	</t>
    </r>
    <r>
      <rPr>
        <sz val="11"/>
        <rFont val="Times New Roman"/>
        <family val="1"/>
      </rPr>
      <t xml:space="preserve">						
</t>
    </r>
    <r>
      <rPr>
        <b/>
        <sz val="11"/>
        <rFont val="Times New Roman"/>
        <family val="1"/>
      </rPr>
      <t xml:space="preserve">                                      Avizat  (pentru regularitatea procesului de achiziție publică)</t>
    </r>
    <r>
      <rPr>
        <sz val="11"/>
        <rFont val="Times New Roman"/>
        <family val="1"/>
      </rPr>
      <t xml:space="preserve">
                                                                       </t>
    </r>
    <r>
      <rPr>
        <b/>
        <sz val="11"/>
        <rFont val="Times New Roman"/>
        <family val="1"/>
      </rPr>
      <t>Director</t>
    </r>
    <r>
      <rPr>
        <sz val="11"/>
        <rFont val="Times New Roman"/>
        <family val="1"/>
      </rPr>
      <t xml:space="preserve">-  anonimizat															</t>
    </r>
  </si>
  <si>
    <r>
      <rPr>
        <b/>
        <sz val="10"/>
        <rFont val="Times New Roman"/>
        <family val="1"/>
      </rPr>
      <t xml:space="preserve">                          
               Direcția Buget și Contabilitate
                          </t>
    </r>
    <r>
      <rPr>
        <sz val="10"/>
        <rFont val="Times New Roman"/>
        <family val="1"/>
      </rPr>
      <t xml:space="preserve"> Verificat  (pentru conformitatea cu bugetul aprobat al INS si bugetul pentru alegeri iunie 2024)      
           </t>
    </r>
    <r>
      <rPr>
        <b/>
        <sz val="10"/>
        <rFont val="Times New Roman"/>
        <family val="1"/>
      </rPr>
      <t xml:space="preserve"> Director-</t>
    </r>
    <r>
      <rPr>
        <sz val="10"/>
        <rFont val="Times New Roman"/>
        <family val="1"/>
      </rPr>
      <t xml:space="preserve">anonimizat
                    </t>
    </r>
  </si>
  <si>
    <r>
      <t xml:space="preserve"> </t>
    </r>
    <r>
      <rPr>
        <b/>
        <sz val="10"/>
        <rFont val="Times New Roman"/>
        <family val="1"/>
      </rPr>
      <t xml:space="preserve"> Sef Serviciu</t>
    </r>
    <r>
      <rPr>
        <sz val="10"/>
        <rFont val="Times New Roman"/>
        <family val="1"/>
      </rPr>
      <t xml:space="preserve">
Verificat(conformitatea cu legislația achizițiilor publice)
Daniela anonimizat
</t>
    </r>
    <r>
      <rPr>
        <b/>
        <sz val="10"/>
        <rFont val="Times New Roman"/>
        <family val="1"/>
      </rPr>
      <t>Compartimentul de achiziții</t>
    </r>
    <r>
      <rPr>
        <sz val="10"/>
        <rFont val="Times New Roman"/>
        <family val="1"/>
      </rPr>
      <t xml:space="preserve">
</t>
    </r>
    <r>
      <rPr>
        <b/>
        <sz val="10"/>
        <rFont val="Times New Roman"/>
        <family val="1"/>
      </rPr>
      <t>Elaborat</t>
    </r>
    <r>
      <rPr>
        <sz val="10"/>
        <rFont val="Times New Roman"/>
        <family val="1"/>
      </rPr>
      <t>,
Consilier Achizitii Publice
anonimizat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</si>
</sst>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0\ [$lei-418]"/>
  </numFmts>
  <fonts count="83" x14ac:knownFonts="1">
    <font>
      <sz val="10"/>
      <name val="Arial"/>
    </font>
    <font>
      <sz val="10"/>
      <name val="Arial"/>
    </font>
    <font>
      <sz val="8"/>
      <name val="Arial"/>
      <family val="2"/>
    </font>
    <font>
      <b/>
      <sz val="10"/>
      <name val="Arial"/>
      <family val="2"/>
      <charset val="238"/>
    </font>
    <font>
      <b/>
      <i/>
      <sz val="10"/>
      <name val="Arial"/>
      <family val="2"/>
      <charset val="238"/>
    </font>
    <font>
      <b/>
      <sz val="10"/>
      <name val="Arial"/>
      <family val="2"/>
    </font>
    <font>
      <sz val="10"/>
      <name val="Arial"/>
      <family val="2"/>
    </font>
    <font>
      <b/>
      <i/>
      <sz val="10"/>
      <name val="Arial"/>
      <family val="2"/>
    </font>
    <font>
      <sz val="10"/>
      <color indexed="8"/>
      <name val="Arial"/>
      <family val="2"/>
    </font>
    <font>
      <sz val="10"/>
      <name val="Helv"/>
    </font>
    <font>
      <sz val="11"/>
      <name val="Arial"/>
      <family val="2"/>
    </font>
    <font>
      <sz val="10"/>
      <name val="Arial"/>
      <family val="2"/>
    </font>
    <font>
      <sz val="10"/>
      <name val="Arial"/>
      <family val="2"/>
    </font>
    <font>
      <sz val="10"/>
      <name val="Arial"/>
      <family val="2"/>
    </font>
    <font>
      <sz val="10"/>
      <color indexed="8"/>
      <name val="Arial"/>
      <family val="2"/>
      <charset val="238"/>
    </font>
    <font>
      <b/>
      <i/>
      <sz val="10"/>
      <color indexed="8"/>
      <name val="Arial"/>
      <family val="2"/>
      <charset val="238"/>
    </font>
    <font>
      <b/>
      <sz val="10"/>
      <color indexed="8"/>
      <name val="Arial"/>
      <family val="2"/>
      <charset val="238"/>
    </font>
    <font>
      <sz val="10"/>
      <name val="Arial"/>
      <family val="2"/>
      <charset val="238"/>
    </font>
    <font>
      <b/>
      <sz val="10"/>
      <color indexed="8"/>
      <name val="Arial"/>
      <family val="2"/>
    </font>
    <font>
      <sz val="10"/>
      <color indexed="10"/>
      <name val="Arial"/>
      <family val="2"/>
      <charset val="238"/>
    </font>
    <font>
      <sz val="10"/>
      <color indexed="10"/>
      <name val="Arial"/>
      <family val="2"/>
    </font>
    <font>
      <sz val="10"/>
      <color indexed="9"/>
      <name val="Arial"/>
      <family val="2"/>
    </font>
    <font>
      <sz val="11"/>
      <name val="Times New Roman"/>
      <family val="1"/>
    </font>
    <font>
      <sz val="10"/>
      <color indexed="17"/>
      <name val="Arial"/>
      <family val="2"/>
    </font>
    <font>
      <sz val="10"/>
      <color indexed="17"/>
      <name val="Arial"/>
      <family val="2"/>
      <charset val="238"/>
    </font>
    <font>
      <b/>
      <sz val="10"/>
      <color indexed="17"/>
      <name val="Arial"/>
      <family val="2"/>
      <charset val="238"/>
    </font>
    <font>
      <i/>
      <sz val="10"/>
      <color indexed="17"/>
      <name val="Arial"/>
      <family val="2"/>
    </font>
    <font>
      <i/>
      <sz val="10"/>
      <name val="Arial"/>
      <family val="2"/>
    </font>
    <font>
      <b/>
      <sz val="11"/>
      <name val="Times New Roman"/>
      <family val="1"/>
    </font>
    <font>
      <b/>
      <sz val="10"/>
      <name val="Times New Roman"/>
      <family val="1"/>
    </font>
    <font>
      <sz val="10"/>
      <name val="Times New Roman"/>
      <family val="1"/>
    </font>
    <font>
      <b/>
      <i/>
      <sz val="8"/>
      <name val="Arial"/>
      <family val="2"/>
      <charset val="238"/>
    </font>
    <font>
      <sz val="12"/>
      <name val="Times New Roman"/>
      <family val="1"/>
    </font>
    <font>
      <b/>
      <sz val="12"/>
      <name val="Times New Roman"/>
      <family val="1"/>
    </font>
    <font>
      <b/>
      <sz val="11"/>
      <name val="Arial"/>
      <family val="2"/>
    </font>
    <font>
      <b/>
      <sz val="12"/>
      <name val="Arial"/>
      <family val="2"/>
    </font>
    <font>
      <sz val="10"/>
      <name val="Arial"/>
      <family val="2"/>
    </font>
    <font>
      <b/>
      <i/>
      <sz val="11"/>
      <name val="Arial"/>
      <family val="2"/>
      <charset val="238"/>
    </font>
    <font>
      <b/>
      <sz val="11"/>
      <name val="Arial"/>
      <family val="2"/>
      <charset val="238"/>
    </font>
    <font>
      <b/>
      <sz val="10"/>
      <color indexed="10"/>
      <name val="Arial"/>
      <family val="2"/>
    </font>
    <font>
      <sz val="10"/>
      <name val="Arial"/>
      <family val="2"/>
    </font>
    <font>
      <sz val="9"/>
      <name val="Times New Roman"/>
      <family val="1"/>
    </font>
    <font>
      <i/>
      <sz val="10"/>
      <color indexed="17"/>
      <name val="Arial"/>
      <family val="2"/>
      <charset val="238"/>
    </font>
    <font>
      <sz val="9"/>
      <color indexed="81"/>
      <name val="Tahoma"/>
      <family val="2"/>
    </font>
    <font>
      <b/>
      <sz val="9"/>
      <color indexed="81"/>
      <name val="Tahoma"/>
      <family val="2"/>
    </font>
    <font>
      <i/>
      <sz val="12"/>
      <name val="Times New Roman"/>
      <family val="1"/>
    </font>
    <font>
      <sz val="7"/>
      <name val="Times New Roman"/>
      <family val="1"/>
    </font>
    <font>
      <b/>
      <sz val="9"/>
      <name val="Arial"/>
      <family val="2"/>
    </font>
    <font>
      <b/>
      <sz val="8"/>
      <name val="Arial"/>
      <family val="2"/>
    </font>
    <font>
      <sz val="12"/>
      <name val="Arial"/>
      <family val="2"/>
    </font>
    <font>
      <sz val="6"/>
      <name val="Times New Roman"/>
      <family val="1"/>
    </font>
    <font>
      <sz val="8"/>
      <name val="Times New Roman"/>
      <family val="1"/>
    </font>
    <font>
      <sz val="9"/>
      <color indexed="81"/>
      <name val="Tahoma"/>
      <charset val="1"/>
    </font>
    <font>
      <b/>
      <sz val="9"/>
      <color indexed="81"/>
      <name val="Tahoma"/>
      <charset val="1"/>
    </font>
    <font>
      <sz val="11"/>
      <color rgb="FF9C0006"/>
      <name val="Calibri"/>
      <family val="2"/>
      <charset val="238"/>
      <scheme val="minor"/>
    </font>
    <font>
      <sz val="10"/>
      <color theme="1"/>
      <name val="Arial"/>
      <family val="2"/>
      <charset val="238"/>
    </font>
    <font>
      <sz val="10"/>
      <color rgb="FFFF0000"/>
      <name val="Arial"/>
      <family val="2"/>
    </font>
    <font>
      <sz val="10"/>
      <color theme="1"/>
      <name val="Times New Roman"/>
      <family val="1"/>
    </font>
    <font>
      <sz val="10"/>
      <color rgb="FFFF0000"/>
      <name val="Arial"/>
      <family val="2"/>
      <charset val="238"/>
    </font>
    <font>
      <sz val="10"/>
      <color rgb="FF00B050"/>
      <name val="Arial"/>
      <family val="2"/>
      <charset val="238"/>
    </font>
    <font>
      <i/>
      <sz val="10"/>
      <color rgb="FFFF0000"/>
      <name val="Arial"/>
      <family val="2"/>
    </font>
    <font>
      <sz val="9"/>
      <color theme="1"/>
      <name val="Arial"/>
      <family val="2"/>
    </font>
    <font>
      <sz val="11"/>
      <color theme="1"/>
      <name val="Arial"/>
      <family val="2"/>
    </font>
    <font>
      <sz val="11"/>
      <color theme="1"/>
      <name val="Arial"/>
      <family val="2"/>
      <charset val="238"/>
    </font>
    <font>
      <sz val="10"/>
      <color theme="1"/>
      <name val="Arial"/>
      <family val="2"/>
    </font>
    <font>
      <sz val="10"/>
      <color rgb="FF00B050"/>
      <name val="Arial"/>
      <family val="2"/>
    </font>
    <font>
      <sz val="11"/>
      <color rgb="FF00B050"/>
      <name val="Calibri"/>
      <family val="2"/>
      <scheme val="minor"/>
    </font>
    <font>
      <b/>
      <sz val="11"/>
      <color rgb="FF00B050"/>
      <name val="Calibri"/>
      <family val="2"/>
      <scheme val="minor"/>
    </font>
    <font>
      <b/>
      <sz val="10"/>
      <color theme="1"/>
      <name val="Arial"/>
      <family val="2"/>
      <charset val="238"/>
    </font>
    <font>
      <b/>
      <sz val="10"/>
      <color theme="1"/>
      <name val="Arial"/>
      <family val="2"/>
    </font>
    <font>
      <b/>
      <sz val="10"/>
      <color rgb="FFFF0000"/>
      <name val="Arial"/>
      <family val="2"/>
    </font>
    <font>
      <sz val="10"/>
      <color theme="3" tint="0.39997558519241921"/>
      <name val="Arial"/>
      <family val="2"/>
    </font>
    <font>
      <sz val="10"/>
      <color theme="3" tint="0.39997558519241921"/>
      <name val="Arial"/>
      <family val="2"/>
      <charset val="238"/>
    </font>
    <font>
      <sz val="11"/>
      <color rgb="FF00B050"/>
      <name val="Calibri"/>
      <family val="2"/>
    </font>
    <font>
      <sz val="11"/>
      <color theme="3" tint="0.39997558519241921"/>
      <name val="Calibri"/>
      <family val="2"/>
      <scheme val="minor"/>
    </font>
    <font>
      <sz val="11"/>
      <color theme="5" tint="0.59999389629810485"/>
      <name val="Calibri"/>
      <family val="2"/>
      <scheme val="minor"/>
    </font>
    <font>
      <b/>
      <sz val="10"/>
      <color rgb="FF00B050"/>
      <name val="Arial"/>
      <family val="2"/>
      <charset val="238"/>
    </font>
    <font>
      <sz val="11"/>
      <color theme="1"/>
      <name val="Calibri"/>
      <family val="2"/>
      <scheme val="minor"/>
    </font>
    <font>
      <sz val="11"/>
      <name val="Calibri"/>
      <family val="2"/>
      <scheme val="minor"/>
    </font>
    <font>
      <sz val="11"/>
      <color rgb="FFFF0000"/>
      <name val="Calibri"/>
      <family val="2"/>
      <scheme val="minor"/>
    </font>
    <font>
      <b/>
      <sz val="11"/>
      <color rgb="FFFF0000"/>
      <name val="Calibri"/>
      <family val="2"/>
      <scheme val="minor"/>
    </font>
    <font>
      <sz val="8"/>
      <color theme="1"/>
      <name val="Arial"/>
      <family val="2"/>
    </font>
    <font>
      <sz val="10"/>
      <color theme="3" tint="-0.249977111117893"/>
      <name val="Arial"/>
      <family val="2"/>
    </font>
  </fonts>
  <fills count="35">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solid">
        <fgColor indexed="13"/>
        <bgColor indexed="64"/>
      </patternFill>
    </fill>
    <fill>
      <patternFill patternType="solid">
        <fgColor rgb="FFFFC7CE"/>
      </patternFill>
    </fill>
    <fill>
      <patternFill patternType="solid">
        <fgColor rgb="FFFFFF00"/>
        <bgColor indexed="64"/>
      </patternFill>
    </fill>
    <fill>
      <patternFill patternType="solid">
        <fgColor theme="0"/>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79998168889431442"/>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9" tint="-0.249977111117893"/>
        <bgColor indexed="64"/>
      </patternFill>
    </fill>
    <fill>
      <patternFill patternType="solid">
        <fgColor rgb="FF92D050"/>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theme="6" tint="0.39997558519241921"/>
        <bgColor indexed="64"/>
      </patternFill>
    </fill>
    <fill>
      <patternFill patternType="solid">
        <fgColor theme="2" tint="-0.499984740745262"/>
        <bgColor indexed="64"/>
      </patternFill>
    </fill>
    <fill>
      <patternFill patternType="solid">
        <fgColor rgb="FFFF0000"/>
        <bgColor indexed="64"/>
      </patternFill>
    </fill>
    <fill>
      <patternFill patternType="solid">
        <fgColor theme="7" tint="0.59999389629810485"/>
        <bgColor indexed="64"/>
      </patternFill>
    </fill>
    <fill>
      <patternFill patternType="solid">
        <fgColor theme="8"/>
        <bgColor indexed="64"/>
      </patternFill>
    </fill>
    <fill>
      <patternFill patternType="solid">
        <fgColor theme="5" tint="0.79998168889431442"/>
        <bgColor indexed="64"/>
      </patternFill>
    </fill>
    <fill>
      <patternFill patternType="solid">
        <fgColor theme="9"/>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4" tint="0.399975585192419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xf numFmtId="0" fontId="54" fillId="5" borderId="0" applyNumberFormat="0" applyBorder="0" applyAlignment="0" applyProtection="0"/>
    <xf numFmtId="43" fontId="1" fillId="0" borderId="0" applyFont="0" applyFill="0" applyBorder="0" applyAlignment="0" applyProtection="0"/>
    <xf numFmtId="0" fontId="6" fillId="0" borderId="0"/>
  </cellStyleXfs>
  <cellXfs count="1032">
    <xf numFmtId="0" fontId="0" fillId="0" borderId="0" xfId="0"/>
    <xf numFmtId="0" fontId="3" fillId="0" borderId="0" xfId="0" applyFont="1"/>
    <xf numFmtId="0" fontId="0" fillId="0" borderId="1" xfId="0" applyBorder="1"/>
    <xf numFmtId="0" fontId="0" fillId="0" borderId="1" xfId="0" applyBorder="1" applyAlignment="1">
      <alignment wrapText="1"/>
    </xf>
    <xf numFmtId="0" fontId="4" fillId="0" borderId="1" xfId="0" applyFont="1" applyBorder="1"/>
    <xf numFmtId="0" fontId="3" fillId="0" borderId="1" xfId="0" applyFont="1" applyBorder="1"/>
    <xf numFmtId="0" fontId="0" fillId="0" borderId="1" xfId="0" applyNumberFormat="1" applyBorder="1" applyAlignment="1">
      <alignment wrapText="1"/>
    </xf>
    <xf numFmtId="49" fontId="0" fillId="0" borderId="1" xfId="0" applyNumberFormat="1" applyBorder="1" applyAlignment="1">
      <alignment wrapText="1"/>
    </xf>
    <xf numFmtId="1" fontId="4" fillId="0" borderId="1" xfId="0" applyNumberFormat="1" applyFont="1" applyBorder="1"/>
    <xf numFmtId="1" fontId="0" fillId="0" borderId="1" xfId="0" applyNumberFormat="1" applyBorder="1"/>
    <xf numFmtId="1" fontId="0" fillId="0" borderId="0" xfId="0" applyNumberFormat="1"/>
    <xf numFmtId="1" fontId="11" fillId="0" borderId="1" xfId="0" applyNumberFormat="1" applyFont="1" applyBorder="1"/>
    <xf numFmtId="0" fontId="10" fillId="0" borderId="1" xfId="0" applyFont="1" applyBorder="1" applyAlignment="1">
      <alignment vertical="top" wrapText="1"/>
    </xf>
    <xf numFmtId="1" fontId="13" fillId="0" borderId="1" xfId="0" applyNumberFormat="1" applyFont="1" applyBorder="1"/>
    <xf numFmtId="0" fontId="11" fillId="0" borderId="2" xfId="0" applyFont="1" applyBorder="1" applyAlignment="1">
      <alignment wrapText="1" shrinkToFit="1"/>
    </xf>
    <xf numFmtId="0" fontId="11" fillId="0" borderId="1" xfId="0" applyFont="1" applyBorder="1" applyAlignment="1">
      <alignment wrapText="1" shrinkToFit="1"/>
    </xf>
    <xf numFmtId="1" fontId="11" fillId="0" borderId="1" xfId="0" applyNumberFormat="1" applyFont="1" applyBorder="1" applyAlignment="1">
      <alignment wrapText="1" shrinkToFit="1"/>
    </xf>
    <xf numFmtId="3" fontId="0" fillId="0" borderId="0" xfId="0" applyNumberFormat="1"/>
    <xf numFmtId="0" fontId="16" fillId="0" borderId="0" xfId="0" applyFont="1"/>
    <xf numFmtId="0" fontId="9" fillId="0" borderId="1" xfId="0" applyFont="1" applyFill="1" applyBorder="1" applyAlignment="1">
      <alignment wrapText="1"/>
    </xf>
    <xf numFmtId="2" fontId="3" fillId="0" borderId="1" xfId="0" applyNumberFormat="1" applyFont="1" applyBorder="1"/>
    <xf numFmtId="0" fontId="0" fillId="0" borderId="1" xfId="0" applyBorder="1" applyAlignment="1">
      <alignment horizontal="center"/>
    </xf>
    <xf numFmtId="0" fontId="0" fillId="0" borderId="1" xfId="0" applyBorder="1" applyAlignment="1">
      <alignment horizontal="center" vertical="center" wrapText="1"/>
    </xf>
    <xf numFmtId="0" fontId="3" fillId="0" borderId="1" xfId="0" applyFont="1" applyBorder="1" applyAlignment="1">
      <alignment horizontal="center" vertical="center"/>
    </xf>
    <xf numFmtId="0" fontId="6" fillId="0" borderId="0" xfId="0" applyFont="1"/>
    <xf numFmtId="0" fontId="3" fillId="0" borderId="1" xfId="0" applyFont="1" applyBorder="1" applyAlignment="1">
      <alignment horizontal="center"/>
    </xf>
    <xf numFmtId="0" fontId="3" fillId="0" borderId="1" xfId="0" applyFont="1" applyBorder="1" applyAlignment="1">
      <alignment horizontal="center" vertical="center" wrapText="1"/>
    </xf>
    <xf numFmtId="0" fontId="0" fillId="0" borderId="1" xfId="0" applyBorder="1" applyAlignment="1">
      <alignment vertical="center" wrapText="1"/>
    </xf>
    <xf numFmtId="164" fontId="17" fillId="0" borderId="0" xfId="0" applyNumberFormat="1" applyFont="1" applyAlignment="1">
      <alignment horizontal="left"/>
    </xf>
    <xf numFmtId="0" fontId="0" fillId="0" borderId="3" xfId="0" applyBorder="1" applyAlignment="1"/>
    <xf numFmtId="0" fontId="14" fillId="0" borderId="0" xfId="0" applyFont="1"/>
    <xf numFmtId="0" fontId="16" fillId="0" borderId="1" xfId="0" applyFont="1" applyBorder="1" applyAlignment="1">
      <alignment horizontal="center" vertical="center" wrapText="1"/>
    </xf>
    <xf numFmtId="0" fontId="15" fillId="0" borderId="0" xfId="0" applyFont="1"/>
    <xf numFmtId="1" fontId="14" fillId="0" borderId="0" xfId="0" applyNumberFormat="1" applyFont="1"/>
    <xf numFmtId="3" fontId="14" fillId="0" borderId="0" xfId="0" applyNumberFormat="1" applyFont="1"/>
    <xf numFmtId="0" fontId="6" fillId="0" borderId="0" xfId="0" applyFont="1" applyAlignment="1">
      <alignment horizontal="right"/>
    </xf>
    <xf numFmtId="3" fontId="0" fillId="2" borderId="0" xfId="0" applyNumberFormat="1" applyFill="1"/>
    <xf numFmtId="3" fontId="0" fillId="0" borderId="0" xfId="0" applyNumberFormat="1" applyAlignment="1"/>
    <xf numFmtId="0" fontId="17"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1" xfId="0" applyFont="1" applyFill="1" applyBorder="1" applyAlignment="1">
      <alignment vertical="center" wrapText="1"/>
    </xf>
    <xf numFmtId="0" fontId="0" fillId="0" borderId="0" xfId="0" applyFill="1"/>
    <xf numFmtId="0" fontId="14" fillId="0" borderId="0" xfId="0" applyFont="1" applyFill="1"/>
    <xf numFmtId="0" fontId="17" fillId="0" borderId="1" xfId="0" applyFont="1" applyFill="1" applyBorder="1" applyAlignment="1">
      <alignment horizontal="right" vertical="center"/>
    </xf>
    <xf numFmtId="3" fontId="0" fillId="0" borderId="0" xfId="0" applyNumberFormat="1" applyFill="1"/>
    <xf numFmtId="3" fontId="0" fillId="0" borderId="0" xfId="0" applyNumberFormat="1" applyFill="1" applyAlignment="1">
      <alignment horizontal="center"/>
    </xf>
    <xf numFmtId="3" fontId="0" fillId="0" borderId="0" xfId="0" applyNumberFormat="1" applyFill="1" applyAlignment="1">
      <alignment horizontal="left"/>
    </xf>
    <xf numFmtId="4" fontId="0" fillId="0" borderId="0" xfId="0" applyNumberFormat="1"/>
    <xf numFmtId="0" fontId="3" fillId="0" borderId="1" xfId="0" applyFont="1" applyBorder="1" applyAlignment="1">
      <alignment vertical="center" wrapText="1"/>
    </xf>
    <xf numFmtId="0" fontId="24" fillId="0" borderId="0" xfId="0" applyFont="1" applyFill="1"/>
    <xf numFmtId="0" fontId="6" fillId="0" borderId="0" xfId="0" applyFont="1" applyFill="1" applyAlignment="1">
      <alignment horizontal="right"/>
    </xf>
    <xf numFmtId="4" fontId="14" fillId="0" borderId="0" xfId="0" applyNumberFormat="1" applyFont="1"/>
    <xf numFmtId="0" fontId="3" fillId="0" borderId="1" xfId="0" applyFont="1" applyBorder="1" applyAlignment="1">
      <alignment wrapText="1"/>
    </xf>
    <xf numFmtId="0" fontId="25" fillId="0" borderId="0" xfId="0" applyFont="1" applyFill="1"/>
    <xf numFmtId="3" fontId="26" fillId="0" borderId="0" xfId="0" applyNumberFormat="1" applyFont="1" applyFill="1"/>
    <xf numFmtId="0" fontId="24" fillId="0" borderId="0" xfId="0" applyFont="1"/>
    <xf numFmtId="3" fontId="24" fillId="0" borderId="0" xfId="0" applyNumberFormat="1" applyFont="1"/>
    <xf numFmtId="49" fontId="17" fillId="0" borderId="1" xfId="0" applyNumberFormat="1" applyFont="1" applyFill="1" applyBorder="1" applyAlignment="1">
      <alignment horizontal="center" vertical="center" wrapText="1"/>
    </xf>
    <xf numFmtId="4" fontId="21" fillId="0" borderId="0" xfId="0" applyNumberFormat="1" applyFont="1" applyFill="1"/>
    <xf numFmtId="49" fontId="6" fillId="0" borderId="1" xfId="0" applyNumberFormat="1" applyFont="1" applyFill="1" applyBorder="1" applyAlignment="1">
      <alignment horizontal="center" vertical="center" wrapText="1"/>
    </xf>
    <xf numFmtId="0" fontId="17" fillId="0" borderId="1" xfId="0" applyFont="1" applyBorder="1"/>
    <xf numFmtId="0" fontId="17" fillId="0" borderId="1" xfId="0" applyNumberFormat="1" applyFont="1" applyFill="1" applyBorder="1" applyAlignment="1">
      <alignment horizontal="center" vertical="center"/>
    </xf>
    <xf numFmtId="0" fontId="17" fillId="0" borderId="1" xfId="0" applyFont="1" applyBorder="1" applyAlignment="1">
      <alignment horizontal="center"/>
    </xf>
    <xf numFmtId="0" fontId="3" fillId="0" borderId="0" xfId="0" applyFont="1" applyAlignment="1">
      <alignment horizontal="center"/>
    </xf>
    <xf numFmtId="0" fontId="14" fillId="0" borderId="0" xfId="0" applyFont="1" applyAlignment="1"/>
    <xf numFmtId="0" fontId="0" fillId="0" borderId="1" xfId="0" applyBorder="1" applyAlignment="1">
      <alignment horizontal="left"/>
    </xf>
    <xf numFmtId="4" fontId="24" fillId="0" borderId="0" xfId="0" applyNumberFormat="1" applyFont="1"/>
    <xf numFmtId="0" fontId="5" fillId="0" borderId="1" xfId="0" applyFont="1" applyBorder="1" applyAlignment="1">
      <alignment horizontal="center" vertical="center"/>
    </xf>
    <xf numFmtId="4" fontId="20" fillId="0" borderId="0" xfId="0" applyNumberFormat="1" applyFont="1" applyFill="1" applyAlignment="1">
      <alignment vertical="center"/>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0" fillId="0" borderId="0" xfId="0" applyAlignment="1">
      <alignment vertical="center"/>
    </xf>
    <xf numFmtId="0" fontId="0" fillId="0" borderId="1" xfId="0" applyNumberFormat="1" applyBorder="1" applyAlignment="1">
      <alignment vertical="center" wrapText="1"/>
    </xf>
    <xf numFmtId="49" fontId="0" fillId="0" borderId="1" xfId="0" applyNumberFormat="1" applyBorder="1" applyAlignment="1">
      <alignment vertical="center" wrapText="1"/>
    </xf>
    <xf numFmtId="0" fontId="0" fillId="0" borderId="0" xfId="0" applyAlignment="1">
      <alignment vertical="center" wrapText="1"/>
    </xf>
    <xf numFmtId="0" fontId="3" fillId="0" borderId="0" xfId="0" applyFont="1" applyAlignment="1">
      <alignment horizontal="center" vertical="center" wrapText="1"/>
    </xf>
    <xf numFmtId="0" fontId="6" fillId="0" borderId="0" xfId="0" applyFont="1" applyAlignment="1">
      <alignment horizontal="right" vertical="center" wrapText="1"/>
    </xf>
    <xf numFmtId="164" fontId="17" fillId="0" borderId="0" xfId="0" applyNumberFormat="1" applyFont="1" applyAlignment="1">
      <alignment horizontal="left" vertical="center" wrapText="1"/>
    </xf>
    <xf numFmtId="0" fontId="4" fillId="0" borderId="1" xfId="0" applyFont="1" applyBorder="1" applyAlignment="1">
      <alignment vertical="center" wrapText="1"/>
    </xf>
    <xf numFmtId="4" fontId="5" fillId="0" borderId="1" xfId="0" applyNumberFormat="1" applyFont="1" applyBorder="1" applyAlignment="1">
      <alignment vertical="center" wrapText="1"/>
    </xf>
    <xf numFmtId="1" fontId="4" fillId="0" borderId="1" xfId="0" applyNumberFormat="1" applyFont="1" applyBorder="1" applyAlignment="1">
      <alignment vertical="center" wrapText="1"/>
    </xf>
    <xf numFmtId="4" fontId="0" fillId="0" borderId="0" xfId="0" applyNumberFormat="1" applyAlignment="1">
      <alignment vertical="center" wrapText="1"/>
    </xf>
    <xf numFmtId="0" fontId="14" fillId="0" borderId="0" xfId="0" applyFont="1" applyAlignment="1">
      <alignment vertical="center" wrapText="1"/>
    </xf>
    <xf numFmtId="0" fontId="14" fillId="0" borderId="1" xfId="0" applyFont="1" applyBorder="1" applyAlignment="1">
      <alignment vertical="center" wrapText="1"/>
    </xf>
    <xf numFmtId="0" fontId="14" fillId="0" borderId="1" xfId="0" applyFont="1" applyBorder="1" applyAlignment="1">
      <alignment horizontal="center" vertical="center" wrapText="1"/>
    </xf>
    <xf numFmtId="0" fontId="17" fillId="0" borderId="4" xfId="0" applyFont="1" applyFill="1" applyBorder="1" applyAlignment="1">
      <alignment horizontal="right" vertical="center" wrapText="1"/>
    </xf>
    <xf numFmtId="0" fontId="5" fillId="0" borderId="1" xfId="0" applyFont="1" applyBorder="1"/>
    <xf numFmtId="1" fontId="5" fillId="0" borderId="1" xfId="0" applyNumberFormat="1" applyFont="1" applyBorder="1" applyAlignment="1">
      <alignment vertical="center" wrapText="1"/>
    </xf>
    <xf numFmtId="0" fontId="6" fillId="0" borderId="1" xfId="0" applyFont="1" applyBorder="1" applyAlignment="1">
      <alignment vertical="center" wrapText="1"/>
    </xf>
    <xf numFmtId="0" fontId="20" fillId="0" borderId="0" xfId="0" applyFont="1" applyAlignment="1">
      <alignment vertical="center" wrapText="1"/>
    </xf>
    <xf numFmtId="0" fontId="5" fillId="0" borderId="1" xfId="0" applyFont="1" applyFill="1" applyBorder="1" applyAlignment="1">
      <alignment horizontal="center" vertical="center" wrapText="1"/>
    </xf>
    <xf numFmtId="0" fontId="55" fillId="0" borderId="1" xfId="0" applyFont="1" applyFill="1" applyBorder="1" applyAlignment="1">
      <alignment horizontal="center" vertical="center" wrapText="1"/>
    </xf>
    <xf numFmtId="0" fontId="55" fillId="0" borderId="1" xfId="0" applyFont="1" applyFill="1" applyBorder="1" applyAlignment="1">
      <alignment horizontal="right" vertical="center" wrapText="1"/>
    </xf>
    <xf numFmtId="0" fontId="55" fillId="0" borderId="0" xfId="0" applyFont="1" applyFill="1" applyAlignment="1">
      <alignment vertical="center" wrapText="1"/>
    </xf>
    <xf numFmtId="0" fontId="55" fillId="0" borderId="0" xfId="0" applyFont="1" applyFill="1"/>
    <xf numFmtId="4" fontId="5" fillId="0" borderId="1" xfId="0" applyNumberFormat="1" applyFont="1" applyFill="1" applyBorder="1" applyAlignment="1">
      <alignment horizontal="right" vertical="center" wrapText="1"/>
    </xf>
    <xf numFmtId="4" fontId="0" fillId="0" borderId="0" xfId="0" applyNumberFormat="1" applyFill="1" applyAlignment="1">
      <alignment vertical="center" wrapText="1"/>
    </xf>
    <xf numFmtId="3" fontId="29" fillId="0" borderId="1" xfId="0" applyNumberFormat="1" applyFont="1" applyFill="1" applyBorder="1" applyAlignment="1">
      <alignment horizontal="left" vertical="center" wrapText="1"/>
    </xf>
    <xf numFmtId="4" fontId="29" fillId="0" borderId="1" xfId="0" applyNumberFormat="1" applyFont="1" applyFill="1" applyBorder="1" applyAlignment="1">
      <alignment horizontal="center" vertical="center" wrapText="1"/>
    </xf>
    <xf numFmtId="3" fontId="30" fillId="0" borderId="1" xfId="0" applyNumberFormat="1" applyFont="1" applyFill="1" applyBorder="1" applyAlignment="1">
      <alignment vertical="center" wrapText="1"/>
    </xf>
    <xf numFmtId="3" fontId="30" fillId="0" borderId="1" xfId="0" applyNumberFormat="1" applyFont="1" applyFill="1" applyBorder="1" applyAlignment="1">
      <alignment horizontal="center" vertical="center" wrapText="1"/>
    </xf>
    <xf numFmtId="3" fontId="30" fillId="0" borderId="1" xfId="0" applyNumberFormat="1" applyFont="1" applyFill="1" applyBorder="1" applyAlignment="1">
      <alignment horizontal="left" vertical="center" wrapText="1"/>
    </xf>
    <xf numFmtId="3" fontId="30" fillId="0" borderId="1" xfId="0" applyNumberFormat="1" applyFont="1" applyFill="1" applyBorder="1" applyAlignment="1">
      <alignment horizontal="right" vertical="center" wrapText="1"/>
    </xf>
    <xf numFmtId="4" fontId="30" fillId="0" borderId="1" xfId="0" applyNumberFormat="1" applyFont="1" applyFill="1" applyBorder="1" applyAlignment="1">
      <alignment vertical="center" wrapText="1"/>
    </xf>
    <xf numFmtId="4" fontId="30" fillId="0" borderId="1" xfId="0" applyNumberFormat="1" applyFont="1" applyFill="1" applyBorder="1" applyAlignment="1">
      <alignment horizontal="right" vertical="center" wrapText="1"/>
    </xf>
    <xf numFmtId="0" fontId="30" fillId="2" borderId="1" xfId="0" applyFont="1" applyFill="1" applyBorder="1" applyAlignment="1">
      <alignment horizontal="right" vertical="center" wrapText="1"/>
    </xf>
    <xf numFmtId="3" fontId="30" fillId="2" borderId="1" xfId="0" applyNumberFormat="1" applyFont="1" applyFill="1" applyBorder="1" applyAlignment="1">
      <alignment horizontal="left" vertical="center" wrapText="1"/>
    </xf>
    <xf numFmtId="1" fontId="30" fillId="2" borderId="1" xfId="0" applyNumberFormat="1" applyFont="1" applyFill="1" applyBorder="1" applyAlignment="1">
      <alignment horizontal="right" vertical="center" wrapText="1"/>
    </xf>
    <xf numFmtId="4" fontId="30" fillId="0" borderId="1" xfId="0" applyNumberFormat="1" applyFont="1" applyFill="1" applyBorder="1" applyAlignment="1">
      <alignment horizontal="left" vertical="center" wrapText="1"/>
    </xf>
    <xf numFmtId="4" fontId="30" fillId="0" borderId="1" xfId="0" applyNumberFormat="1" applyFont="1" applyFill="1" applyBorder="1" applyAlignment="1">
      <alignment horizontal="center" vertical="center" wrapText="1"/>
    </xf>
    <xf numFmtId="2" fontId="30" fillId="0" borderId="1" xfId="0" applyNumberFormat="1" applyFont="1" applyFill="1" applyBorder="1" applyAlignment="1">
      <alignment horizontal="center" vertical="center" wrapText="1"/>
    </xf>
    <xf numFmtId="2" fontId="30" fillId="0" borderId="1" xfId="0" applyNumberFormat="1" applyFont="1" applyFill="1" applyBorder="1" applyAlignment="1">
      <alignment horizontal="left" vertical="center" wrapText="1"/>
    </xf>
    <xf numFmtId="2" fontId="30" fillId="0" borderId="1" xfId="0" applyNumberFormat="1" applyFont="1" applyFill="1" applyBorder="1" applyAlignment="1">
      <alignment horizontal="right" vertical="center" wrapText="1"/>
    </xf>
    <xf numFmtId="3" fontId="29" fillId="3" borderId="1" xfId="0" applyNumberFormat="1" applyFont="1" applyFill="1" applyBorder="1" applyAlignment="1">
      <alignment vertical="center" wrapText="1"/>
    </xf>
    <xf numFmtId="3" fontId="29" fillId="3" borderId="1" xfId="0" applyNumberFormat="1" applyFont="1" applyFill="1" applyBorder="1" applyAlignment="1">
      <alignment horizontal="center" vertical="center" wrapText="1"/>
    </xf>
    <xf numFmtId="3" fontId="29" fillId="0" borderId="4" xfId="0" applyNumberFormat="1" applyFont="1" applyFill="1" applyBorder="1" applyAlignment="1">
      <alignment horizontal="left" vertical="center" wrapText="1"/>
    </xf>
    <xf numFmtId="4" fontId="27" fillId="0" borderId="0" xfId="0" applyNumberFormat="1" applyFont="1" applyFill="1" applyBorder="1" applyAlignment="1">
      <alignment vertical="center" wrapText="1"/>
    </xf>
    <xf numFmtId="0" fontId="24" fillId="0" borderId="0" xfId="0" applyFont="1" applyFill="1" applyBorder="1"/>
    <xf numFmtId="3" fontId="30" fillId="0" borderId="1" xfId="1" applyNumberFormat="1" applyFon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6" fillId="0" borderId="1" xfId="0" applyFont="1" applyFill="1" applyBorder="1" applyAlignment="1">
      <alignment horizontal="right" vertical="center" wrapText="1"/>
    </xf>
    <xf numFmtId="0" fontId="6" fillId="0" borderId="1" xfId="0" applyFont="1" applyFill="1" applyBorder="1" applyAlignment="1">
      <alignment vertical="center"/>
    </xf>
    <xf numFmtId="0" fontId="6"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3" fontId="27" fillId="0" borderId="0" xfId="0" applyNumberFormat="1" applyFont="1" applyFill="1"/>
    <xf numFmtId="0" fontId="23" fillId="0" borderId="0" xfId="0" applyFont="1" applyFill="1"/>
    <xf numFmtId="4" fontId="5" fillId="0" borderId="1" xfId="1" applyNumberFormat="1" applyFont="1" applyFill="1" applyBorder="1" applyAlignment="1">
      <alignment horizontal="right" vertical="center"/>
    </xf>
    <xf numFmtId="4" fontId="29" fillId="0" borderId="1" xfId="0" applyNumberFormat="1" applyFont="1" applyFill="1" applyBorder="1" applyAlignment="1">
      <alignment horizontal="left" vertical="center" wrapText="1"/>
    </xf>
    <xf numFmtId="0" fontId="17" fillId="0" borderId="0" xfId="0" applyFont="1" applyFill="1" applyBorder="1" applyAlignment="1">
      <alignment horizontal="center" vertical="center" wrapText="1"/>
    </xf>
    <xf numFmtId="2" fontId="29" fillId="0" borderId="1" xfId="0" applyNumberFormat="1" applyFont="1" applyFill="1" applyBorder="1" applyAlignment="1">
      <alignment horizontal="left" vertical="center" wrapText="1"/>
    </xf>
    <xf numFmtId="4" fontId="3" fillId="0" borderId="1" xfId="0" applyNumberFormat="1" applyFont="1" applyFill="1" applyBorder="1" applyAlignment="1">
      <alignment horizontal="right" vertical="center" wrapText="1"/>
    </xf>
    <xf numFmtId="4" fontId="3" fillId="0" borderId="1" xfId="0" applyNumberFormat="1" applyFont="1" applyBorder="1" applyAlignment="1">
      <alignment vertical="center" wrapText="1"/>
    </xf>
    <xf numFmtId="0" fontId="29" fillId="6" borderId="1" xfId="0" applyNumberFormat="1" applyFont="1" applyFill="1" applyBorder="1" applyAlignment="1">
      <alignment horizontal="left" vertical="center" wrapText="1"/>
    </xf>
    <xf numFmtId="2" fontId="30" fillId="6" borderId="1" xfId="0" applyNumberFormat="1" applyFont="1" applyFill="1" applyBorder="1" applyAlignment="1">
      <alignment horizontal="center" vertical="center" wrapText="1"/>
    </xf>
    <xf numFmtId="4" fontId="29" fillId="6" borderId="1" xfId="0" applyNumberFormat="1" applyFont="1" applyFill="1" applyBorder="1" applyAlignment="1">
      <alignment vertical="center" wrapText="1"/>
    </xf>
    <xf numFmtId="2" fontId="30" fillId="6" borderId="1" xfId="0" applyNumberFormat="1" applyFont="1" applyFill="1" applyBorder="1" applyAlignment="1">
      <alignment horizontal="right" vertical="center" wrapText="1"/>
    </xf>
    <xf numFmtId="0" fontId="17" fillId="0" borderId="1" xfId="0" applyFont="1" applyFill="1" applyBorder="1" applyAlignment="1">
      <alignment vertical="center"/>
    </xf>
    <xf numFmtId="0" fontId="5" fillId="0" borderId="1" xfId="0" applyFont="1" applyFill="1" applyBorder="1" applyAlignment="1">
      <alignment vertical="center" wrapText="1"/>
    </xf>
    <xf numFmtId="3" fontId="17" fillId="0" borderId="1" xfId="0" applyNumberFormat="1" applyFont="1" applyBorder="1" applyAlignment="1">
      <alignment horizontal="center" vertical="center" wrapText="1"/>
    </xf>
    <xf numFmtId="3" fontId="4" fillId="0" borderId="1" xfId="0" applyNumberFormat="1" applyFont="1" applyBorder="1" applyAlignment="1">
      <alignment vertical="center" wrapText="1"/>
    </xf>
    <xf numFmtId="4" fontId="24" fillId="0" borderId="0" xfId="0" applyNumberFormat="1" applyFont="1" applyFill="1"/>
    <xf numFmtId="4" fontId="6" fillId="0" borderId="1" xfId="0" applyNumberFormat="1" applyFont="1" applyBorder="1" applyAlignment="1">
      <alignment horizontal="right" vertical="center"/>
    </xf>
    <xf numFmtId="0" fontId="17" fillId="0" borderId="1" xfId="0" applyFont="1" applyBorder="1" applyAlignment="1">
      <alignment horizontal="center" vertical="center" wrapText="1"/>
    </xf>
    <xf numFmtId="1" fontId="17" fillId="0" borderId="1" xfId="0" applyNumberFormat="1" applyFont="1" applyBorder="1" applyAlignment="1">
      <alignment horizontal="center" vertical="center" wrapText="1"/>
    </xf>
    <xf numFmtId="0" fontId="17" fillId="0" borderId="1" xfId="0" applyFont="1" applyBorder="1" applyAlignment="1">
      <alignment horizontal="right" vertical="center" wrapText="1"/>
    </xf>
    <xf numFmtId="0" fontId="56" fillId="0" borderId="0" xfId="0" applyFont="1"/>
    <xf numFmtId="0" fontId="17" fillId="0" borderId="1" xfId="0" applyNumberFormat="1" applyFont="1" applyFill="1" applyBorder="1" applyAlignment="1">
      <alignment vertical="center"/>
    </xf>
    <xf numFmtId="0" fontId="17" fillId="0" borderId="1" xfId="0" applyNumberFormat="1" applyFont="1" applyFill="1" applyBorder="1" applyAlignment="1">
      <alignment horizontal="center" vertical="center" wrapText="1"/>
    </xf>
    <xf numFmtId="4" fontId="3" fillId="0" borderId="1" xfId="0" applyNumberFormat="1" applyFont="1" applyBorder="1" applyAlignment="1">
      <alignment horizontal="right" vertical="center" wrapText="1"/>
    </xf>
    <xf numFmtId="0" fontId="5" fillId="0" borderId="0" xfId="0" applyFont="1"/>
    <xf numFmtId="0" fontId="5" fillId="0" borderId="1" xfId="0" applyFont="1" applyBorder="1" applyAlignment="1">
      <alignment horizontal="center"/>
    </xf>
    <xf numFmtId="0" fontId="6" fillId="0" borderId="1" xfId="0" applyFont="1" applyBorder="1"/>
    <xf numFmtId="0" fontId="6" fillId="0" borderId="1" xfId="0" applyFont="1" applyBorder="1" applyAlignment="1">
      <alignment horizontal="center"/>
    </xf>
    <xf numFmtId="4" fontId="6" fillId="0" borderId="1" xfId="0" applyNumberFormat="1" applyFont="1" applyBorder="1" applyAlignment="1">
      <alignment horizontal="center"/>
    </xf>
    <xf numFmtId="4" fontId="6" fillId="0" borderId="1" xfId="0" applyNumberFormat="1" applyFont="1" applyBorder="1" applyAlignment="1">
      <alignment vertical="center"/>
    </xf>
    <xf numFmtId="0" fontId="7" fillId="0" borderId="1" xfId="0" applyFont="1" applyBorder="1"/>
    <xf numFmtId="1" fontId="7" fillId="0" borderId="1" xfId="0" applyNumberFormat="1" applyFont="1" applyBorder="1"/>
    <xf numFmtId="3" fontId="0" fillId="0" borderId="0" xfId="0" applyNumberFormat="1" applyAlignment="1">
      <alignment horizontal="left"/>
    </xf>
    <xf numFmtId="0" fontId="57" fillId="2" borderId="1" xfId="0" applyFont="1" applyFill="1" applyBorder="1" applyAlignment="1">
      <alignment horizontal="center" vertical="center" wrapText="1"/>
    </xf>
    <xf numFmtId="0" fontId="5" fillId="0" borderId="1" xfId="0" applyFont="1" applyBorder="1" applyAlignment="1">
      <alignment wrapText="1"/>
    </xf>
    <xf numFmtId="0" fontId="58" fillId="0" borderId="0" xfId="0" applyFont="1" applyFill="1"/>
    <xf numFmtId="0" fontId="17" fillId="7" borderId="1" xfId="0" applyFont="1" applyFill="1" applyBorder="1" applyAlignment="1">
      <alignment vertical="center" wrapText="1"/>
    </xf>
    <xf numFmtId="4" fontId="30" fillId="7" borderId="1" xfId="0" applyNumberFormat="1" applyFont="1" applyFill="1" applyBorder="1" applyAlignment="1">
      <alignment horizontal="left" vertical="center" wrapText="1"/>
    </xf>
    <xf numFmtId="3" fontId="30" fillId="7" borderId="1" xfId="0" applyNumberFormat="1" applyFont="1" applyFill="1" applyBorder="1" applyAlignment="1">
      <alignment horizontal="left" vertical="center" wrapText="1"/>
    </xf>
    <xf numFmtId="0" fontId="6" fillId="8" borderId="1" xfId="0" applyFont="1" applyFill="1" applyBorder="1" applyAlignment="1">
      <alignment vertical="center" wrapText="1"/>
    </xf>
    <xf numFmtId="4" fontId="17" fillId="0" borderId="0" xfId="0" applyNumberFormat="1" applyFont="1" applyFill="1" applyBorder="1" applyAlignment="1">
      <alignment horizontal="center" vertical="center"/>
    </xf>
    <xf numFmtId="4" fontId="16" fillId="0" borderId="0" xfId="0" applyNumberFormat="1" applyFont="1"/>
    <xf numFmtId="4" fontId="25" fillId="0" borderId="0" xfId="0" applyNumberFormat="1" applyFont="1" applyFill="1"/>
    <xf numFmtId="4" fontId="59" fillId="0" borderId="0" xfId="0" applyNumberFormat="1" applyFont="1" applyFill="1"/>
    <xf numFmtId="4" fontId="26" fillId="0" borderId="0" xfId="0" applyNumberFormat="1" applyFont="1" applyFill="1"/>
    <xf numFmtId="4" fontId="27" fillId="0" borderId="0" xfId="0" applyNumberFormat="1" applyFont="1" applyFill="1"/>
    <xf numFmtId="4" fontId="60" fillId="0" borderId="0" xfId="0" applyNumberFormat="1" applyFont="1" applyFill="1" applyAlignment="1">
      <alignment horizontal="right"/>
    </xf>
    <xf numFmtId="4" fontId="15" fillId="0" borderId="0" xfId="0" applyNumberFormat="1" applyFont="1"/>
    <xf numFmtId="4" fontId="24" fillId="0" borderId="0" xfId="0" applyNumberFormat="1" applyFont="1" applyFill="1" applyBorder="1"/>
    <xf numFmtId="0" fontId="5" fillId="9" borderId="0" xfId="0" applyFont="1" applyFill="1"/>
    <xf numFmtId="0" fontId="61" fillId="0" borderId="1" xfId="0" applyFont="1" applyBorder="1" applyAlignment="1">
      <alignment wrapText="1"/>
    </xf>
    <xf numFmtId="3" fontId="28" fillId="0" borderId="0" xfId="0" applyNumberFormat="1" applyFont="1" applyFill="1" applyBorder="1" applyAlignment="1">
      <alignment horizontal="left" vertical="center" wrapText="1"/>
    </xf>
    <xf numFmtId="4" fontId="10" fillId="0" borderId="0" xfId="0" applyNumberFormat="1" applyFont="1"/>
    <xf numFmtId="0" fontId="35" fillId="0" borderId="0" xfId="0" applyFont="1"/>
    <xf numFmtId="0" fontId="5" fillId="9" borderId="5" xfId="0" applyFont="1" applyFill="1" applyBorder="1"/>
    <xf numFmtId="0" fontId="5" fillId="9" borderId="6" xfId="0" applyFont="1" applyFill="1" applyBorder="1"/>
    <xf numFmtId="0" fontId="0" fillId="0" borderId="7" xfId="0" applyBorder="1"/>
    <xf numFmtId="0" fontId="0" fillId="0" borderId="8" xfId="0" applyBorder="1"/>
    <xf numFmtId="0" fontId="61" fillId="0" borderId="9" xfId="0" applyFont="1" applyBorder="1" applyAlignment="1">
      <alignment wrapText="1"/>
    </xf>
    <xf numFmtId="4" fontId="10" fillId="0" borderId="10" xfId="0" applyNumberFormat="1" applyFont="1" applyBorder="1"/>
    <xf numFmtId="0" fontId="5" fillId="9" borderId="11" xfId="0" applyFont="1" applyFill="1" applyBorder="1"/>
    <xf numFmtId="0" fontId="5" fillId="9" borderId="12" xfId="0" applyFont="1" applyFill="1" applyBorder="1"/>
    <xf numFmtId="0" fontId="34" fillId="9" borderId="12" xfId="0" applyFont="1" applyFill="1" applyBorder="1"/>
    <xf numFmtId="4" fontId="34" fillId="9" borderId="12" xfId="0" applyNumberFormat="1" applyFont="1" applyFill="1" applyBorder="1"/>
    <xf numFmtId="4" fontId="5" fillId="9" borderId="13" xfId="0" applyNumberFormat="1" applyFont="1" applyFill="1" applyBorder="1"/>
    <xf numFmtId="0" fontId="5" fillId="9" borderId="12" xfId="0" applyFont="1" applyFill="1" applyBorder="1" applyAlignment="1">
      <alignment horizontal="center"/>
    </xf>
    <xf numFmtId="0" fontId="61" fillId="0" borderId="1" xfId="0" applyFont="1" applyBorder="1" applyAlignment="1">
      <alignment horizontal="left" wrapText="1"/>
    </xf>
    <xf numFmtId="0" fontId="0" fillId="0" borderId="14" xfId="0" applyBorder="1"/>
    <xf numFmtId="3" fontId="28" fillId="0" borderId="15" xfId="0" applyNumberFormat="1" applyFont="1" applyFill="1" applyBorder="1" applyAlignment="1">
      <alignment horizontal="left" vertical="center" wrapText="1"/>
    </xf>
    <xf numFmtId="0" fontId="5" fillId="9" borderId="16" xfId="0" applyFont="1" applyFill="1" applyBorder="1"/>
    <xf numFmtId="0" fontId="10" fillId="0" borderId="17" xfId="0" applyFont="1" applyBorder="1"/>
    <xf numFmtId="0" fontId="10" fillId="0" borderId="18" xfId="0" applyFont="1" applyBorder="1"/>
    <xf numFmtId="0" fontId="5" fillId="9" borderId="14" xfId="0" applyFont="1" applyFill="1" applyBorder="1"/>
    <xf numFmtId="0" fontId="62" fillId="0" borderId="3" xfId="0" applyFont="1" applyBorder="1" applyAlignment="1">
      <alignment wrapText="1"/>
    </xf>
    <xf numFmtId="0" fontId="62" fillId="0" borderId="19" xfId="0" applyFont="1" applyBorder="1" applyAlignment="1">
      <alignment wrapText="1"/>
    </xf>
    <xf numFmtId="3" fontId="28" fillId="0" borderId="19" xfId="0" applyNumberFormat="1" applyFont="1" applyFill="1" applyBorder="1" applyAlignment="1">
      <alignment horizontal="left" vertical="center" wrapText="1"/>
    </xf>
    <xf numFmtId="3" fontId="28" fillId="0" borderId="20" xfId="0" applyNumberFormat="1" applyFont="1" applyFill="1" applyBorder="1" applyAlignment="1">
      <alignment horizontal="left" vertical="center" wrapText="1"/>
    </xf>
    <xf numFmtId="3" fontId="28" fillId="6" borderId="21" xfId="0" applyNumberFormat="1" applyFont="1" applyFill="1" applyBorder="1" applyAlignment="1">
      <alignment horizontal="left" vertical="center" wrapText="1"/>
    </xf>
    <xf numFmtId="0" fontId="5" fillId="9" borderId="18" xfId="0" applyFont="1" applyFill="1" applyBorder="1" applyAlignment="1">
      <alignment horizontal="center"/>
    </xf>
    <xf numFmtId="4" fontId="5" fillId="9" borderId="18" xfId="0" applyNumberFormat="1" applyFont="1" applyFill="1" applyBorder="1" applyAlignment="1">
      <alignment horizontal="center"/>
    </xf>
    <xf numFmtId="0" fontId="6" fillId="0" borderId="0" xfId="0" applyFont="1" applyFill="1" applyBorder="1"/>
    <xf numFmtId="0" fontId="6" fillId="0" borderId="0" xfId="0" applyFont="1" applyAlignment="1">
      <alignment wrapText="1"/>
    </xf>
    <xf numFmtId="4" fontId="17" fillId="0" borderId="22" xfId="0" applyNumberFormat="1" applyFont="1" applyFill="1" applyBorder="1" applyAlignment="1">
      <alignment horizontal="right" vertical="center" wrapText="1"/>
    </xf>
    <xf numFmtId="0" fontId="62" fillId="7" borderId="1" xfId="0" applyFont="1" applyFill="1" applyBorder="1" applyAlignment="1">
      <alignment wrapText="1"/>
    </xf>
    <xf numFmtId="0" fontId="5" fillId="9" borderId="23" xfId="0" applyFont="1" applyFill="1" applyBorder="1" applyAlignment="1"/>
    <xf numFmtId="0" fontId="5" fillId="9" borderId="0" xfId="0" applyFont="1" applyFill="1" applyBorder="1" applyAlignment="1"/>
    <xf numFmtId="4" fontId="10" fillId="10" borderId="24" xfId="0" applyNumberFormat="1" applyFont="1" applyFill="1" applyBorder="1"/>
    <xf numFmtId="0" fontId="62" fillId="10" borderId="17" xfId="0" applyFont="1" applyFill="1" applyBorder="1" applyAlignment="1">
      <alignment wrapText="1"/>
    </xf>
    <xf numFmtId="0" fontId="10" fillId="10" borderId="17" xfId="0" applyFont="1" applyFill="1" applyBorder="1"/>
    <xf numFmtId="4" fontId="62" fillId="10" borderId="17" xfId="0" applyNumberFormat="1" applyFont="1" applyFill="1" applyBorder="1" applyAlignment="1">
      <alignment wrapText="1"/>
    </xf>
    <xf numFmtId="4" fontId="62" fillId="10" borderId="1" xfId="0" applyNumberFormat="1" applyFont="1" applyFill="1" applyBorder="1" applyAlignment="1">
      <alignment wrapText="1"/>
    </xf>
    <xf numFmtId="4" fontId="10" fillId="10" borderId="17" xfId="0" applyNumberFormat="1" applyFont="1" applyFill="1" applyBorder="1"/>
    <xf numFmtId="4" fontId="10" fillId="10" borderId="18" xfId="0" applyNumberFormat="1" applyFont="1" applyFill="1" applyBorder="1"/>
    <xf numFmtId="4" fontId="5" fillId="9" borderId="13" xfId="0" applyNumberFormat="1" applyFont="1" applyFill="1" applyBorder="1" applyAlignment="1">
      <alignment horizontal="center"/>
    </xf>
    <xf numFmtId="4" fontId="10" fillId="0" borderId="25" xfId="0" applyNumberFormat="1" applyFont="1" applyBorder="1"/>
    <xf numFmtId="4" fontId="63" fillId="0" borderId="1" xfId="0" applyNumberFormat="1" applyFont="1" applyFill="1" applyBorder="1" applyAlignment="1">
      <alignment horizontal="center" vertical="center" wrapText="1"/>
    </xf>
    <xf numFmtId="4" fontId="22" fillId="0" borderId="0" xfId="0" applyNumberFormat="1" applyFont="1" applyFill="1" applyBorder="1" applyAlignment="1"/>
    <xf numFmtId="4" fontId="22" fillId="0" borderId="0" xfId="0" applyNumberFormat="1" applyFont="1" applyBorder="1" applyAlignment="1">
      <alignment wrapText="1"/>
    </xf>
    <xf numFmtId="4" fontId="0" fillId="0" borderId="0" xfId="0" applyNumberFormat="1" applyFill="1"/>
    <xf numFmtId="0" fontId="6" fillId="11" borderId="0" xfId="0" applyFont="1" applyFill="1"/>
    <xf numFmtId="0" fontId="0" fillId="11" borderId="0" xfId="0" applyFill="1"/>
    <xf numFmtId="43" fontId="40" fillId="11" borderId="1" xfId="2" applyFont="1" applyFill="1" applyBorder="1"/>
    <xf numFmtId="43" fontId="6" fillId="11" borderId="1" xfId="2" applyFont="1" applyFill="1" applyBorder="1" applyAlignment="1">
      <alignment horizontal="right"/>
    </xf>
    <xf numFmtId="43" fontId="5" fillId="11" borderId="1" xfId="2" applyFont="1" applyFill="1" applyBorder="1"/>
    <xf numFmtId="0" fontId="0" fillId="0" borderId="0" xfId="0" applyFill="1" applyAlignment="1">
      <alignment vertical="center" wrapText="1"/>
    </xf>
    <xf numFmtId="0" fontId="3" fillId="0" borderId="0" xfId="0" applyFont="1" applyFill="1" applyAlignment="1">
      <alignment horizontal="center"/>
    </xf>
    <xf numFmtId="0" fontId="3" fillId="0" borderId="0" xfId="0" applyFont="1" applyFill="1" applyAlignment="1">
      <alignment horizontal="center" vertical="center" wrapText="1"/>
    </xf>
    <xf numFmtId="0" fontId="6" fillId="0" borderId="0" xfId="0" applyFont="1" applyFill="1" applyAlignment="1">
      <alignment horizontal="right" vertical="center" wrapText="1"/>
    </xf>
    <xf numFmtId="164" fontId="17" fillId="0" borderId="0" xfId="0" applyNumberFormat="1" applyFont="1" applyFill="1" applyAlignment="1">
      <alignment horizontal="left" vertical="center" wrapText="1"/>
    </xf>
    <xf numFmtId="0" fontId="0" fillId="0" borderId="1" xfId="0" applyFill="1" applyBorder="1" applyAlignment="1">
      <alignment vertical="center" wrapText="1"/>
    </xf>
    <xf numFmtId="0" fontId="0" fillId="0" borderId="1" xfId="0" applyFill="1" applyBorder="1" applyAlignment="1">
      <alignment horizontal="center" vertical="center" wrapText="1"/>
    </xf>
    <xf numFmtId="0" fontId="0" fillId="0" borderId="1" xfId="0" applyNumberFormat="1" applyFill="1" applyBorder="1" applyAlignment="1">
      <alignment vertical="center" wrapText="1"/>
    </xf>
    <xf numFmtId="49" fontId="0" fillId="0" borderId="1" xfId="0" applyNumberFormat="1" applyFill="1" applyBorder="1" applyAlignment="1">
      <alignment vertical="center" wrapText="1"/>
    </xf>
    <xf numFmtId="4" fontId="55" fillId="0" borderId="1" xfId="0" applyNumberFormat="1" applyFont="1" applyFill="1" applyBorder="1" applyAlignment="1">
      <alignment vertical="center" wrapText="1"/>
    </xf>
    <xf numFmtId="0" fontId="4" fillId="0" borderId="1" xfId="0" applyFont="1" applyFill="1" applyBorder="1" applyAlignment="1">
      <alignment vertical="center" wrapText="1"/>
    </xf>
    <xf numFmtId="4" fontId="5" fillId="0" borderId="1" xfId="0" applyNumberFormat="1" applyFont="1" applyFill="1" applyBorder="1" applyAlignment="1">
      <alignment vertical="center" wrapText="1"/>
    </xf>
    <xf numFmtId="1" fontId="4" fillId="0" borderId="1" xfId="0" applyNumberFormat="1" applyFont="1" applyFill="1" applyBorder="1" applyAlignment="1">
      <alignment vertical="center" wrapText="1"/>
    </xf>
    <xf numFmtId="164" fontId="17" fillId="0" borderId="0" xfId="0" applyNumberFormat="1" applyFont="1" applyFill="1" applyAlignment="1">
      <alignment horizontal="left"/>
    </xf>
    <xf numFmtId="0" fontId="3" fillId="0" borderId="1" xfId="0" applyFont="1" applyFill="1" applyBorder="1" applyAlignment="1">
      <alignment horizontal="center" vertical="center"/>
    </xf>
    <xf numFmtId="0" fontId="3" fillId="0" borderId="0" xfId="0" applyFont="1" applyFill="1" applyBorder="1" applyAlignment="1">
      <alignment horizontal="center" vertical="center" wrapText="1"/>
    </xf>
    <xf numFmtId="0" fontId="0" fillId="0" borderId="0" xfId="0" applyFill="1" applyBorder="1"/>
    <xf numFmtId="0" fontId="0" fillId="0" borderId="1" xfId="0" applyFill="1" applyBorder="1" applyAlignment="1">
      <alignment horizontal="center" vertical="center"/>
    </xf>
    <xf numFmtId="0" fontId="0" fillId="0" borderId="1" xfId="0" applyFill="1" applyBorder="1"/>
    <xf numFmtId="0" fontId="4" fillId="0" borderId="1" xfId="0" applyFont="1" applyFill="1" applyBorder="1"/>
    <xf numFmtId="4" fontId="38" fillId="0" borderId="1" xfId="0" applyNumberFormat="1" applyFont="1" applyFill="1" applyBorder="1" applyAlignment="1">
      <alignment vertical="center" wrapText="1"/>
    </xf>
    <xf numFmtId="1" fontId="4" fillId="0" borderId="1" xfId="0" applyNumberFormat="1" applyFont="1" applyFill="1" applyBorder="1"/>
    <xf numFmtId="1" fontId="0" fillId="0" borderId="0" xfId="0" applyNumberFormat="1" applyFill="1"/>
    <xf numFmtId="0" fontId="17" fillId="8" borderId="1" xfId="0" applyNumberFormat="1" applyFont="1" applyFill="1" applyBorder="1" applyAlignment="1">
      <alignment vertical="center" wrapText="1"/>
    </xf>
    <xf numFmtId="0" fontId="3" fillId="0" borderId="0" xfId="0" applyFont="1" applyFill="1" applyAlignment="1">
      <alignment horizontal="left"/>
    </xf>
    <xf numFmtId="0" fontId="3" fillId="0" borderId="0" xfId="0" applyFont="1" applyFill="1"/>
    <xf numFmtId="0" fontId="3" fillId="0" borderId="1" xfId="0" applyFont="1" applyFill="1" applyBorder="1" applyAlignment="1">
      <alignment horizontal="center"/>
    </xf>
    <xf numFmtId="0" fontId="17" fillId="0" borderId="1" xfId="0" applyFont="1" applyFill="1" applyBorder="1"/>
    <xf numFmtId="0" fontId="17" fillId="0" borderId="1" xfId="0" applyFont="1" applyFill="1" applyBorder="1" applyAlignment="1">
      <alignment horizontal="center"/>
    </xf>
    <xf numFmtId="0" fontId="17" fillId="0" borderId="0" xfId="0" applyFont="1" applyFill="1"/>
    <xf numFmtId="0" fontId="17" fillId="0" borderId="1" xfId="0" applyNumberFormat="1" applyFont="1" applyFill="1" applyBorder="1" applyAlignment="1">
      <alignment wrapText="1"/>
    </xf>
    <xf numFmtId="49" fontId="17" fillId="0" borderId="1" xfId="0" applyNumberFormat="1" applyFont="1" applyFill="1" applyBorder="1" applyAlignment="1">
      <alignment wrapText="1"/>
    </xf>
    <xf numFmtId="2" fontId="17" fillId="0" borderId="1" xfId="0" applyNumberFormat="1" applyFont="1" applyFill="1" applyBorder="1"/>
    <xf numFmtId="0" fontId="17" fillId="0" borderId="23" xfId="0" applyFont="1" applyFill="1" applyBorder="1" applyAlignment="1"/>
    <xf numFmtId="0" fontId="17" fillId="0" borderId="0" xfId="0" applyFont="1" applyFill="1" applyAlignment="1"/>
    <xf numFmtId="4" fontId="3" fillId="0" borderId="1" xfId="0" applyNumberFormat="1" applyFont="1" applyFill="1" applyBorder="1" applyAlignment="1">
      <alignment vertical="center" wrapText="1"/>
    </xf>
    <xf numFmtId="4" fontId="3" fillId="0" borderId="1" xfId="0" applyNumberFormat="1" applyFont="1" applyFill="1" applyBorder="1"/>
    <xf numFmtId="0" fontId="12" fillId="0" borderId="0" xfId="0" applyFont="1" applyFill="1"/>
    <xf numFmtId="0" fontId="12" fillId="0" borderId="0" xfId="0" applyFont="1" applyFill="1" applyAlignment="1">
      <alignment horizontal="right" vertical="center" wrapText="1"/>
    </xf>
    <xf numFmtId="0" fontId="3" fillId="0" borderId="1" xfId="0" applyFont="1" applyFill="1" applyBorder="1" applyAlignment="1">
      <alignment vertical="center" wrapText="1"/>
    </xf>
    <xf numFmtId="2" fontId="0" fillId="0" borderId="1" xfId="0" applyNumberFormat="1" applyFill="1" applyBorder="1" applyAlignment="1">
      <alignment vertical="center" wrapText="1"/>
    </xf>
    <xf numFmtId="1" fontId="5" fillId="0" borderId="1" xfId="0" applyNumberFormat="1" applyFont="1" applyFill="1" applyBorder="1" applyAlignment="1">
      <alignment vertical="center" wrapText="1"/>
    </xf>
    <xf numFmtId="0" fontId="6" fillId="0" borderId="0" xfId="0" applyFont="1" applyFill="1" applyAlignment="1">
      <alignment vertical="center"/>
    </xf>
    <xf numFmtId="0" fontId="8" fillId="0" borderId="0" xfId="0" applyFont="1" applyFill="1"/>
    <xf numFmtId="0" fontId="6" fillId="0" borderId="0" xfId="0" applyFont="1" applyFill="1" applyAlignment="1">
      <alignment horizontal="right" vertical="center"/>
    </xf>
    <xf numFmtId="164" fontId="6" fillId="0" borderId="0" xfId="0" applyNumberFormat="1" applyFont="1" applyFill="1" applyAlignment="1">
      <alignment horizontal="left" vertical="center"/>
    </xf>
    <xf numFmtId="0" fontId="5" fillId="0" borderId="1" xfId="0" applyFont="1" applyFill="1" applyBorder="1" applyAlignment="1">
      <alignment horizontal="center" vertical="center"/>
    </xf>
    <xf numFmtId="0" fontId="18" fillId="0" borderId="0" xfId="0" applyFont="1" applyFill="1"/>
    <xf numFmtId="0" fontId="5" fillId="0" borderId="1" xfId="0" applyFont="1" applyFill="1" applyBorder="1" applyAlignment="1">
      <alignment vertical="center"/>
    </xf>
    <xf numFmtId="4" fontId="18" fillId="0" borderId="0" xfId="0" applyNumberFormat="1" applyFont="1" applyFill="1"/>
    <xf numFmtId="0" fontId="64" fillId="0" borderId="1" xfId="0" applyFont="1" applyFill="1" applyBorder="1" applyAlignment="1">
      <alignment horizontal="center" vertical="center" wrapText="1"/>
    </xf>
    <xf numFmtId="0" fontId="7" fillId="0" borderId="1" xfId="0" applyFont="1" applyFill="1" applyBorder="1" applyAlignment="1">
      <alignment vertical="center"/>
    </xf>
    <xf numFmtId="1" fontId="7" fillId="0" borderId="1" xfId="0" applyNumberFormat="1" applyFont="1" applyFill="1" applyBorder="1" applyAlignment="1">
      <alignment vertical="center"/>
    </xf>
    <xf numFmtId="0" fontId="8" fillId="0" borderId="0" xfId="0" applyFont="1" applyFill="1" applyAlignment="1">
      <alignment vertical="center"/>
    </xf>
    <xf numFmtId="4" fontId="8" fillId="0" borderId="0" xfId="0" applyNumberFormat="1" applyFont="1" applyFill="1" applyAlignment="1">
      <alignment vertical="center"/>
    </xf>
    <xf numFmtId="1" fontId="8" fillId="0" borderId="0" xfId="0" applyNumberFormat="1" applyFont="1" applyFill="1" applyAlignment="1">
      <alignment vertical="center"/>
    </xf>
    <xf numFmtId="1" fontId="8" fillId="0" borderId="0" xfId="0" applyNumberFormat="1" applyFont="1" applyFill="1"/>
    <xf numFmtId="0" fontId="64" fillId="0" borderId="1" xfId="0" applyNumberFormat="1" applyFont="1" applyFill="1" applyBorder="1" applyAlignment="1">
      <alignment horizontal="center" vertical="center" wrapText="1"/>
    </xf>
    <xf numFmtId="0" fontId="5" fillId="0" borderId="0" xfId="0" applyFont="1" applyFill="1" applyAlignment="1">
      <alignment vertical="center"/>
    </xf>
    <xf numFmtId="1" fontId="6" fillId="0" borderId="0" xfId="0" applyNumberFormat="1" applyFont="1" applyFill="1" applyAlignment="1">
      <alignment vertical="center"/>
    </xf>
    <xf numFmtId="4" fontId="5" fillId="12" borderId="1" xfId="0" applyNumberFormat="1" applyFont="1" applyFill="1" applyBorder="1"/>
    <xf numFmtId="0" fontId="17" fillId="13" borderId="1" xfId="0" applyFont="1" applyFill="1" applyBorder="1" applyAlignment="1">
      <alignment horizontal="center" vertical="center" wrapText="1"/>
    </xf>
    <xf numFmtId="4" fontId="5" fillId="7" borderId="1" xfId="0" applyNumberFormat="1" applyFont="1" applyFill="1" applyBorder="1" applyAlignment="1">
      <alignment vertical="center" wrapText="1"/>
    </xf>
    <xf numFmtId="3" fontId="30" fillId="7" borderId="1" xfId="0" applyNumberFormat="1" applyFont="1" applyFill="1" applyBorder="1" applyAlignment="1">
      <alignment horizontal="center" vertical="center" wrapText="1"/>
    </xf>
    <xf numFmtId="49" fontId="17" fillId="0" borderId="26" xfId="0" applyNumberFormat="1" applyFont="1" applyFill="1" applyBorder="1" applyAlignment="1">
      <alignment horizontal="center" vertical="center" wrapText="1"/>
    </xf>
    <xf numFmtId="0" fontId="17" fillId="7" borderId="1" xfId="0" applyFont="1" applyFill="1" applyBorder="1" applyAlignment="1">
      <alignment horizontal="center" vertical="center" wrapText="1"/>
    </xf>
    <xf numFmtId="0" fontId="0" fillId="7" borderId="0" xfId="0" applyFill="1"/>
    <xf numFmtId="0" fontId="9" fillId="7" borderId="0" xfId="0" applyFont="1" applyFill="1" applyAlignment="1">
      <alignment vertical="center"/>
    </xf>
    <xf numFmtId="0" fontId="0" fillId="7" borderId="0" xfId="0" applyFill="1" applyAlignment="1">
      <alignment vertical="center"/>
    </xf>
    <xf numFmtId="0" fontId="3" fillId="7" borderId="1" xfId="0" applyFont="1" applyFill="1" applyBorder="1" applyAlignment="1">
      <alignment horizontal="center" vertical="center" wrapText="1"/>
    </xf>
    <xf numFmtId="0" fontId="3" fillId="7" borderId="4" xfId="0" applyFont="1" applyFill="1" applyBorder="1" applyAlignment="1">
      <alignment horizontal="center" vertical="center" wrapText="1"/>
    </xf>
    <xf numFmtId="0" fontId="3" fillId="7" borderId="1" xfId="0" applyFont="1" applyFill="1" applyBorder="1" applyAlignment="1">
      <alignment horizontal="center" vertical="center"/>
    </xf>
    <xf numFmtId="0" fontId="16" fillId="7" borderId="1" xfId="0" applyFont="1" applyFill="1" applyBorder="1" applyAlignment="1">
      <alignment horizontal="center" vertical="center" wrapText="1"/>
    </xf>
    <xf numFmtId="0" fontId="9" fillId="7" borderId="1" xfId="0" applyFont="1" applyFill="1" applyBorder="1" applyAlignment="1">
      <alignment vertical="center"/>
    </xf>
    <xf numFmtId="0" fontId="3" fillId="7" borderId="2" xfId="0" applyFont="1" applyFill="1" applyBorder="1" applyAlignment="1">
      <alignment horizontal="left" vertical="center"/>
    </xf>
    <xf numFmtId="0" fontId="0" fillId="7" borderId="1" xfId="0" applyFill="1" applyBorder="1" applyAlignment="1">
      <alignment vertical="center"/>
    </xf>
    <xf numFmtId="0" fontId="9" fillId="7" borderId="1" xfId="0" applyFont="1" applyFill="1" applyBorder="1" applyAlignment="1">
      <alignment horizontal="center" vertical="center"/>
    </xf>
    <xf numFmtId="1" fontId="17" fillId="7" borderId="1" xfId="0" applyNumberFormat="1" applyFont="1" applyFill="1" applyBorder="1" applyAlignment="1">
      <alignment horizontal="center" vertical="center"/>
    </xf>
    <xf numFmtId="0" fontId="17" fillId="7" borderId="1" xfId="0" applyFont="1" applyFill="1" applyBorder="1" applyAlignment="1">
      <alignment horizontal="left" vertical="center" wrapText="1"/>
    </xf>
    <xf numFmtId="0" fontId="17" fillId="7" borderId="1" xfId="0" applyFont="1" applyFill="1" applyBorder="1" applyAlignment="1">
      <alignment horizontal="center" vertical="center"/>
    </xf>
    <xf numFmtId="0" fontId="17" fillId="7" borderId="10" xfId="0" applyFont="1" applyFill="1" applyBorder="1" applyAlignment="1">
      <alignment horizontal="center" vertical="center" wrapText="1"/>
    </xf>
    <xf numFmtId="0" fontId="6" fillId="7" borderId="1" xfId="0" applyFont="1" applyFill="1" applyBorder="1" applyAlignment="1">
      <alignment vertical="center" wrapText="1"/>
    </xf>
    <xf numFmtId="0" fontId="6" fillId="7" borderId="1" xfId="0" applyFont="1" applyFill="1" applyBorder="1" applyAlignment="1">
      <alignment vertical="center"/>
    </xf>
    <xf numFmtId="4" fontId="0" fillId="7" borderId="1" xfId="0" applyNumberFormat="1" applyFill="1" applyBorder="1" applyAlignment="1">
      <alignment vertical="center"/>
    </xf>
    <xf numFmtId="0" fontId="0" fillId="7" borderId="1" xfId="0" applyFill="1" applyBorder="1"/>
    <xf numFmtId="0" fontId="5" fillId="7" borderId="1" xfId="0" applyFont="1" applyFill="1" applyBorder="1" applyAlignment="1">
      <alignment vertical="center"/>
    </xf>
    <xf numFmtId="1" fontId="17" fillId="0" borderId="1" xfId="0" applyNumberFormat="1" applyFont="1" applyFill="1" applyBorder="1" applyAlignment="1">
      <alignment horizontal="center" vertical="center"/>
    </xf>
    <xf numFmtId="0" fontId="32" fillId="0" borderId="0" xfId="0" applyFont="1" applyFill="1" applyBorder="1" applyAlignment="1">
      <alignment horizontal="center" vertical="center" wrapText="1"/>
    </xf>
    <xf numFmtId="0" fontId="55" fillId="7" borderId="1" xfId="0" applyNumberFormat="1" applyFont="1" applyFill="1" applyBorder="1" applyAlignment="1">
      <alignment vertical="center" wrapText="1"/>
    </xf>
    <xf numFmtId="4" fontId="55" fillId="0" borderId="1" xfId="0" applyNumberFormat="1" applyFont="1" applyFill="1" applyBorder="1" applyAlignment="1">
      <alignment horizontal="center" vertical="center" wrapText="1"/>
    </xf>
    <xf numFmtId="0" fontId="22" fillId="0" borderId="0" xfId="0" applyFont="1" applyFill="1" applyBorder="1" applyAlignment="1">
      <alignment horizontal="center" vertical="center" wrapText="1"/>
    </xf>
    <xf numFmtId="3" fontId="10" fillId="0" borderId="0" xfId="0" applyNumberFormat="1" applyFont="1"/>
    <xf numFmtId="0" fontId="0" fillId="8" borderId="7" xfId="0" applyFill="1" applyBorder="1"/>
    <xf numFmtId="0" fontId="0" fillId="8" borderId="0" xfId="0" applyFill="1"/>
    <xf numFmtId="0" fontId="5" fillId="8" borderId="0" xfId="0" applyFont="1" applyFill="1"/>
    <xf numFmtId="43" fontId="24" fillId="0" borderId="0" xfId="0" applyNumberFormat="1" applyFont="1" applyFill="1"/>
    <xf numFmtId="4" fontId="55" fillId="0" borderId="0" xfId="0" applyNumberFormat="1" applyFont="1" applyFill="1"/>
    <xf numFmtId="4" fontId="17" fillId="14" borderId="1" xfId="0" applyNumberFormat="1" applyFont="1" applyFill="1" applyBorder="1" applyAlignment="1">
      <alignment vertical="center" wrapText="1"/>
    </xf>
    <xf numFmtId="0" fontId="18" fillId="0" borderId="0" xfId="0" applyFont="1"/>
    <xf numFmtId="4" fontId="63" fillId="7" borderId="1" xfId="0" applyNumberFormat="1" applyFont="1" applyFill="1" applyBorder="1" applyAlignment="1">
      <alignment horizontal="center" vertical="center" wrapText="1"/>
    </xf>
    <xf numFmtId="4" fontId="10" fillId="15" borderId="10" xfId="0" applyNumberFormat="1" applyFont="1" applyFill="1" applyBorder="1"/>
    <xf numFmtId="4" fontId="29" fillId="15" borderId="1" xfId="0" applyNumberFormat="1" applyFont="1" applyFill="1" applyBorder="1" applyAlignment="1">
      <alignment horizontal="right" vertical="center" wrapText="1"/>
    </xf>
    <xf numFmtId="4" fontId="29" fillId="15" borderId="1" xfId="0" applyNumberFormat="1" applyFont="1" applyFill="1" applyBorder="1" applyAlignment="1">
      <alignment vertical="center" wrapText="1"/>
    </xf>
    <xf numFmtId="4" fontId="10" fillId="15" borderId="25" xfId="0" applyNumberFormat="1" applyFont="1" applyFill="1" applyBorder="1"/>
    <xf numFmtId="4" fontId="62" fillId="15" borderId="1" xfId="0" applyNumberFormat="1" applyFont="1" applyFill="1" applyBorder="1" applyAlignment="1">
      <alignment wrapText="1"/>
    </xf>
    <xf numFmtId="0" fontId="62" fillId="15" borderId="1" xfId="0" applyFont="1" applyFill="1" applyBorder="1" applyAlignment="1">
      <alignment wrapText="1"/>
    </xf>
    <xf numFmtId="0" fontId="10" fillId="15" borderId="1" xfId="0" applyFont="1" applyFill="1" applyBorder="1"/>
    <xf numFmtId="4" fontId="10" fillId="15" borderId="1" xfId="0" applyNumberFormat="1" applyFont="1" applyFill="1" applyBorder="1"/>
    <xf numFmtId="49" fontId="65" fillId="0" borderId="1" xfId="0" applyNumberFormat="1" applyFont="1" applyFill="1" applyBorder="1" applyAlignment="1">
      <alignment horizontal="center" vertical="center" wrapText="1"/>
    </xf>
    <xf numFmtId="1" fontId="65" fillId="0" borderId="1" xfId="0" applyNumberFormat="1" applyFont="1" applyFill="1" applyBorder="1" applyAlignment="1">
      <alignment horizontal="center" vertical="center" wrapText="1"/>
    </xf>
    <xf numFmtId="0" fontId="65" fillId="7" borderId="4" xfId="0" applyNumberFormat="1" applyFont="1" applyFill="1" applyBorder="1" applyAlignment="1">
      <alignment vertical="center" wrapText="1"/>
    </xf>
    <xf numFmtId="1" fontId="59" fillId="2" borderId="1" xfId="0" applyNumberFormat="1" applyFont="1" applyFill="1" applyBorder="1" applyAlignment="1">
      <alignment horizontal="center" vertical="center" wrapText="1"/>
    </xf>
    <xf numFmtId="1" fontId="65" fillId="7" borderId="1" xfId="0" applyNumberFormat="1" applyFont="1" applyFill="1" applyBorder="1" applyAlignment="1">
      <alignment horizontal="center" vertical="center" wrapText="1"/>
    </xf>
    <xf numFmtId="0" fontId="59" fillId="7" borderId="1" xfId="0" applyFont="1" applyFill="1" applyBorder="1" applyAlignment="1">
      <alignment vertical="center" wrapText="1"/>
    </xf>
    <xf numFmtId="0" fontId="59" fillId="7" borderId="4" xfId="0" applyFont="1" applyFill="1" applyBorder="1" applyAlignment="1">
      <alignment horizontal="center" vertical="center"/>
    </xf>
    <xf numFmtId="1" fontId="59" fillId="0" borderId="1" xfId="0" applyNumberFormat="1" applyFont="1" applyFill="1" applyBorder="1" applyAlignment="1">
      <alignment horizontal="center" vertical="center" wrapText="1"/>
    </xf>
    <xf numFmtId="49" fontId="59" fillId="0" borderId="1" xfId="0" applyNumberFormat="1" applyFont="1" applyFill="1" applyBorder="1" applyAlignment="1">
      <alignment horizontal="center" vertical="center" wrapText="1"/>
    </xf>
    <xf numFmtId="4" fontId="59" fillId="0" borderId="1" xfId="0" applyNumberFormat="1" applyFont="1" applyFill="1" applyBorder="1" applyAlignment="1">
      <alignment vertical="center" wrapText="1"/>
    </xf>
    <xf numFmtId="0" fontId="59" fillId="0" borderId="1" xfId="0" applyFont="1" applyFill="1" applyBorder="1" applyAlignment="1">
      <alignment horizontal="center" vertical="center" wrapText="1"/>
    </xf>
    <xf numFmtId="0" fontId="59" fillId="7" borderId="4" xfId="0" applyFont="1" applyFill="1" applyBorder="1" applyAlignment="1">
      <alignment horizontal="center" vertical="center" wrapText="1"/>
    </xf>
    <xf numFmtId="1" fontId="59" fillId="7" borderId="4" xfId="0" applyNumberFormat="1" applyFont="1" applyFill="1" applyBorder="1" applyAlignment="1">
      <alignment vertical="center" wrapText="1"/>
    </xf>
    <xf numFmtId="1" fontId="59" fillId="7" borderId="1" xfId="0" applyNumberFormat="1" applyFont="1" applyFill="1" applyBorder="1" applyAlignment="1">
      <alignment horizontal="center" vertical="center" wrapText="1"/>
    </xf>
    <xf numFmtId="0" fontId="59" fillId="7" borderId="1" xfId="0" applyNumberFormat="1" applyFont="1" applyFill="1" applyBorder="1" applyAlignment="1">
      <alignment vertical="center" wrapText="1"/>
    </xf>
    <xf numFmtId="0" fontId="59" fillId="7" borderId="1" xfId="0" applyNumberFormat="1" applyFont="1" applyFill="1" applyBorder="1" applyAlignment="1">
      <alignment horizontal="center" vertical="center"/>
    </xf>
    <xf numFmtId="0" fontId="59" fillId="7" borderId="1" xfId="0" applyFont="1" applyFill="1" applyBorder="1" applyAlignment="1">
      <alignment horizontal="center" vertical="center" wrapText="1"/>
    </xf>
    <xf numFmtId="0" fontId="66" fillId="7" borderId="1" xfId="0" applyFont="1" applyFill="1" applyBorder="1" applyAlignment="1">
      <alignment wrapText="1"/>
    </xf>
    <xf numFmtId="0" fontId="66" fillId="7" borderId="1" xfId="0" applyFont="1" applyFill="1" applyBorder="1" applyAlignment="1">
      <alignment vertical="center" wrapText="1"/>
    </xf>
    <xf numFmtId="4" fontId="67" fillId="0" borderId="1" xfId="0" applyNumberFormat="1" applyFont="1" applyBorder="1" applyAlignment="1">
      <alignment horizontal="left" vertical="center"/>
    </xf>
    <xf numFmtId="0" fontId="59" fillId="0" borderId="1" xfId="0" applyNumberFormat="1" applyFont="1" applyFill="1" applyBorder="1" applyAlignment="1">
      <alignment horizontal="center" vertical="center"/>
    </xf>
    <xf numFmtId="0" fontId="59" fillId="0" borderId="1" xfId="0" applyFont="1" applyFill="1" applyBorder="1" applyAlignment="1">
      <alignment horizontal="center" wrapText="1"/>
    </xf>
    <xf numFmtId="0" fontId="59" fillId="7" borderId="1" xfId="0" applyNumberFormat="1" applyFont="1" applyFill="1" applyBorder="1" applyAlignment="1">
      <alignment horizontal="center" vertical="center" wrapText="1"/>
    </xf>
    <xf numFmtId="0" fontId="59" fillId="7" borderId="1" xfId="0" applyFont="1" applyFill="1" applyBorder="1" applyAlignment="1">
      <alignment horizontal="center" wrapText="1"/>
    </xf>
    <xf numFmtId="0" fontId="59" fillId="0" borderId="4" xfId="0" applyFont="1" applyFill="1" applyBorder="1" applyAlignment="1">
      <alignment horizontal="center" vertical="center" wrapText="1"/>
    </xf>
    <xf numFmtId="0" fontId="59" fillId="0" borderId="4" xfId="0" applyFont="1" applyFill="1" applyBorder="1" applyAlignment="1">
      <alignment vertical="center" wrapText="1"/>
    </xf>
    <xf numFmtId="0" fontId="67" fillId="7" borderId="1" xfId="0" applyFont="1" applyFill="1" applyBorder="1" applyAlignment="1">
      <alignment horizontal="left" vertical="top" wrapText="1"/>
    </xf>
    <xf numFmtId="0" fontId="17" fillId="8" borderId="1" xfId="0" applyNumberFormat="1" applyFont="1" applyFill="1" applyBorder="1" applyAlignment="1">
      <alignment vertical="center"/>
    </xf>
    <xf numFmtId="1" fontId="64" fillId="0" borderId="1" xfId="0" applyNumberFormat="1" applyFont="1" applyBorder="1" applyAlignment="1">
      <alignment vertical="center"/>
    </xf>
    <xf numFmtId="0" fontId="64" fillId="0" borderId="0" xfId="0" applyFont="1" applyFill="1" applyAlignment="1">
      <alignment vertical="center"/>
    </xf>
    <xf numFmtId="0" fontId="64" fillId="7" borderId="0" xfId="0" applyFont="1" applyFill="1" applyAlignment="1">
      <alignment vertical="center"/>
    </xf>
    <xf numFmtId="0" fontId="64" fillId="0" borderId="0" xfId="0" applyFont="1" applyFill="1"/>
    <xf numFmtId="0" fontId="68" fillId="0" borderId="0" xfId="0" applyFont="1" applyFill="1" applyAlignment="1">
      <alignment horizontal="center" vertical="center"/>
    </xf>
    <xf numFmtId="0" fontId="68" fillId="7" borderId="0" xfId="0" applyFont="1" applyFill="1" applyAlignment="1">
      <alignment horizontal="center" vertical="center"/>
    </xf>
    <xf numFmtId="0" fontId="69" fillId="0" borderId="0" xfId="0" applyFont="1" applyFill="1" applyAlignment="1">
      <alignment vertical="center"/>
    </xf>
    <xf numFmtId="0" fontId="68" fillId="0" borderId="2" xfId="0" applyFont="1" applyFill="1" applyBorder="1" applyAlignment="1">
      <alignment horizontal="center" vertical="center" wrapText="1"/>
    </xf>
    <xf numFmtId="0" fontId="68" fillId="7" borderId="2" xfId="0" applyFont="1" applyFill="1" applyBorder="1" applyAlignment="1">
      <alignment vertical="center"/>
    </xf>
    <xf numFmtId="0" fontId="68" fillId="0" borderId="1" xfId="0" applyFont="1" applyFill="1" applyBorder="1" applyAlignment="1">
      <alignment horizontal="center" vertical="center" wrapText="1"/>
    </xf>
    <xf numFmtId="0" fontId="68" fillId="0" borderId="0" xfId="0" applyFont="1" applyFill="1"/>
    <xf numFmtId="0" fontId="69" fillId="0" borderId="2" xfId="0" applyFont="1" applyFill="1" applyBorder="1" applyAlignment="1">
      <alignment horizontal="center" vertical="center"/>
    </xf>
    <xf numFmtId="0" fontId="69" fillId="7" borderId="1" xfId="0" applyFont="1" applyFill="1" applyBorder="1" applyAlignment="1">
      <alignment horizontal="center" vertical="center"/>
    </xf>
    <xf numFmtId="0" fontId="64" fillId="0" borderId="1" xfId="0" applyFont="1" applyFill="1" applyBorder="1" applyAlignment="1">
      <alignment vertical="center"/>
    </xf>
    <xf numFmtId="0" fontId="64" fillId="0" borderId="1" xfId="0" applyFont="1" applyFill="1" applyBorder="1" applyAlignment="1">
      <alignment horizontal="center" vertical="center"/>
    </xf>
    <xf numFmtId="1" fontId="64" fillId="0" borderId="1" xfId="0" applyNumberFormat="1" applyFont="1" applyFill="1" applyBorder="1" applyAlignment="1">
      <alignment horizontal="center" vertical="center" wrapText="1"/>
    </xf>
    <xf numFmtId="0" fontId="64" fillId="0" borderId="0" xfId="0" applyFont="1" applyFill="1" applyAlignment="1">
      <alignment horizontal="right"/>
    </xf>
    <xf numFmtId="4" fontId="64" fillId="0" borderId="0" xfId="0" applyNumberFormat="1" applyFont="1" applyFill="1"/>
    <xf numFmtId="1" fontId="64" fillId="2" borderId="1" xfId="0" applyNumberFormat="1" applyFont="1" applyFill="1" applyBorder="1" applyAlignment="1">
      <alignment horizontal="center" vertical="center" wrapText="1"/>
    </xf>
    <xf numFmtId="3" fontId="55" fillId="7" borderId="1" xfId="0" applyNumberFormat="1" applyFont="1" applyFill="1" applyBorder="1" applyAlignment="1">
      <alignment horizontal="left" vertical="center" wrapText="1"/>
    </xf>
    <xf numFmtId="4" fontId="64" fillId="0" borderId="0" xfId="0" applyNumberFormat="1" applyFont="1" applyFill="1" applyBorder="1" applyAlignment="1">
      <alignment vertical="center" wrapText="1"/>
    </xf>
    <xf numFmtId="0" fontId="55" fillId="0" borderId="0" xfId="0" applyNumberFormat="1" applyFont="1" applyFill="1" applyBorder="1" applyAlignment="1">
      <alignment horizontal="center" vertical="center" wrapText="1"/>
    </xf>
    <xf numFmtId="4" fontId="55" fillId="0" borderId="0" xfId="0" applyNumberFormat="1" applyFont="1" applyFill="1" applyBorder="1" applyAlignment="1">
      <alignment vertical="center"/>
    </xf>
    <xf numFmtId="3" fontId="55" fillId="8" borderId="0" xfId="0" applyNumberFormat="1" applyFont="1" applyFill="1" applyBorder="1" applyAlignment="1">
      <alignment horizontal="left" vertical="center" wrapText="1"/>
    </xf>
    <xf numFmtId="0" fontId="64" fillId="0" borderId="0" xfId="0" applyFont="1" applyFill="1" applyBorder="1"/>
    <xf numFmtId="1" fontId="55" fillId="2" borderId="1" xfId="0" applyNumberFormat="1" applyFont="1" applyFill="1" applyBorder="1" applyAlignment="1">
      <alignment horizontal="center" vertical="center" wrapText="1"/>
    </xf>
    <xf numFmtId="0" fontId="69" fillId="7" borderId="1" xfId="0" applyFont="1" applyFill="1" applyBorder="1" applyAlignment="1">
      <alignment horizontal="left" vertical="center"/>
    </xf>
    <xf numFmtId="3" fontId="64" fillId="0" borderId="0" xfId="0" applyNumberFormat="1" applyFont="1" applyFill="1" applyAlignment="1">
      <alignment vertical="center"/>
    </xf>
    <xf numFmtId="4" fontId="64" fillId="0" borderId="0" xfId="0" applyNumberFormat="1" applyFont="1" applyFill="1" applyAlignment="1">
      <alignment vertical="center"/>
    </xf>
    <xf numFmtId="0" fontId="64" fillId="7" borderId="0" xfId="0" applyFont="1" applyFill="1"/>
    <xf numFmtId="3" fontId="30" fillId="7" borderId="1" xfId="0" applyNumberFormat="1" applyFont="1" applyFill="1" applyBorder="1" applyAlignment="1">
      <alignment horizontal="right" vertical="center" wrapText="1"/>
    </xf>
    <xf numFmtId="4" fontId="17" fillId="0" borderId="1" xfId="0" applyNumberFormat="1" applyFont="1" applyFill="1" applyBorder="1" applyAlignment="1">
      <alignment horizontal="right" vertical="center"/>
    </xf>
    <xf numFmtId="3" fontId="0" fillId="0" borderId="1" xfId="0" applyNumberFormat="1" applyBorder="1"/>
    <xf numFmtId="3" fontId="0" fillId="0" borderId="1" xfId="0" applyNumberFormat="1" applyFill="1" applyBorder="1"/>
    <xf numFmtId="3" fontId="24" fillId="0" borderId="1" xfId="0" applyNumberFormat="1" applyFont="1" applyBorder="1"/>
    <xf numFmtId="3" fontId="0" fillId="0" borderId="1" xfId="0" applyNumberFormat="1" applyBorder="1" applyAlignment="1"/>
    <xf numFmtId="3" fontId="0" fillId="2" borderId="1" xfId="0" applyNumberFormat="1" applyFill="1" applyBorder="1"/>
    <xf numFmtId="3" fontId="0" fillId="0" borderId="1" xfId="0" applyNumberFormat="1" applyBorder="1" applyAlignment="1">
      <alignment horizontal="center" textRotation="180"/>
    </xf>
    <xf numFmtId="3" fontId="5" fillId="0" borderId="1" xfId="0" applyNumberFormat="1" applyFont="1" applyBorder="1"/>
    <xf numFmtId="3" fontId="6" fillId="0" borderId="1" xfId="0" applyNumberFormat="1" applyFont="1" applyBorder="1"/>
    <xf numFmtId="3" fontId="6" fillId="2" borderId="1" xfId="0" applyNumberFormat="1" applyFont="1" applyFill="1" applyBorder="1"/>
    <xf numFmtId="3" fontId="6" fillId="0" borderId="1" xfId="0" applyNumberFormat="1" applyFont="1" applyBorder="1" applyAlignment="1">
      <alignment horizontal="center" textRotation="180"/>
    </xf>
    <xf numFmtId="3" fontId="29" fillId="6" borderId="1" xfId="0" applyNumberFormat="1" applyFont="1" applyFill="1" applyBorder="1" applyAlignment="1">
      <alignment horizontal="left" vertical="center" wrapText="1"/>
    </xf>
    <xf numFmtId="2" fontId="29" fillId="6" borderId="1" xfId="0" applyNumberFormat="1" applyFont="1" applyFill="1" applyBorder="1" applyAlignment="1">
      <alignment horizontal="left" vertical="center" wrapText="1"/>
    </xf>
    <xf numFmtId="0" fontId="17" fillId="7" borderId="1" xfId="0" applyNumberFormat="1" applyFont="1" applyFill="1" applyBorder="1" applyAlignment="1">
      <alignment horizontal="center" vertical="center"/>
    </xf>
    <xf numFmtId="4" fontId="29" fillId="0" borderId="1" xfId="0" applyNumberFormat="1" applyFont="1" applyFill="1" applyBorder="1" applyAlignment="1">
      <alignment vertical="center" wrapText="1"/>
    </xf>
    <xf numFmtId="3" fontId="29" fillId="4" borderId="1" xfId="0" applyNumberFormat="1" applyFont="1" applyFill="1" applyBorder="1" applyAlignment="1">
      <alignment horizontal="center" vertical="center" wrapText="1"/>
    </xf>
    <xf numFmtId="3" fontId="30" fillId="4" borderId="1" xfId="0" applyNumberFormat="1" applyFont="1" applyFill="1" applyBorder="1" applyAlignment="1">
      <alignment horizontal="center" vertical="center" wrapText="1"/>
    </xf>
    <xf numFmtId="0" fontId="30" fillId="2" borderId="1" xfId="0" applyFont="1" applyFill="1" applyBorder="1" applyAlignment="1">
      <alignment horizontal="center" vertical="center" wrapText="1"/>
    </xf>
    <xf numFmtId="0" fontId="57" fillId="2" borderId="1" xfId="0" applyFont="1" applyFill="1" applyBorder="1" applyAlignment="1">
      <alignment vertical="center" wrapText="1"/>
    </xf>
    <xf numFmtId="4" fontId="30" fillId="7" borderId="1" xfId="0" applyNumberFormat="1" applyFont="1" applyFill="1" applyBorder="1" applyAlignment="1">
      <alignment horizontal="right" vertical="center" wrapText="1"/>
    </xf>
    <xf numFmtId="3" fontId="30" fillId="0" borderId="1" xfId="1" applyNumberFormat="1" applyFont="1" applyFill="1" applyBorder="1" applyAlignment="1">
      <alignment horizontal="right" vertical="center" wrapText="1"/>
    </xf>
    <xf numFmtId="4" fontId="34" fillId="6" borderId="15" xfId="0" applyNumberFormat="1" applyFont="1" applyFill="1" applyBorder="1"/>
    <xf numFmtId="4" fontId="62" fillId="6" borderId="1" xfId="0" applyNumberFormat="1" applyFont="1" applyFill="1" applyBorder="1" applyAlignment="1">
      <alignment wrapText="1"/>
    </xf>
    <xf numFmtId="4" fontId="10" fillId="6" borderId="1" xfId="0" applyNumberFormat="1" applyFont="1" applyFill="1" applyBorder="1"/>
    <xf numFmtId="4" fontId="10" fillId="6" borderId="15" xfId="0" applyNumberFormat="1" applyFont="1" applyFill="1" applyBorder="1"/>
    <xf numFmtId="4" fontId="10" fillId="16" borderId="15" xfId="0" applyNumberFormat="1" applyFont="1" applyFill="1" applyBorder="1"/>
    <xf numFmtId="4" fontId="10" fillId="16" borderId="27" xfId="0" applyNumberFormat="1" applyFont="1" applyFill="1" applyBorder="1"/>
    <xf numFmtId="0" fontId="3" fillId="6" borderId="1" xfId="0" applyFont="1" applyFill="1" applyBorder="1" applyAlignment="1">
      <alignment horizontal="center"/>
    </xf>
    <xf numFmtId="3" fontId="30" fillId="6" borderId="1" xfId="0" applyNumberFormat="1" applyFont="1" applyFill="1" applyBorder="1" applyAlignment="1">
      <alignment horizontal="center" vertical="center" wrapText="1"/>
    </xf>
    <xf numFmtId="3" fontId="29" fillId="7" borderId="1" xfId="0" applyNumberFormat="1" applyFont="1" applyFill="1" applyBorder="1" applyAlignment="1">
      <alignment horizontal="center" vertical="center" wrapText="1"/>
    </xf>
    <xf numFmtId="4" fontId="30" fillId="7" borderId="1" xfId="0" applyNumberFormat="1" applyFont="1" applyFill="1" applyBorder="1" applyAlignment="1">
      <alignment horizontal="center" vertical="center" wrapText="1"/>
    </xf>
    <xf numFmtId="2" fontId="29" fillId="6" borderId="1" xfId="0" applyNumberFormat="1" applyFont="1" applyFill="1" applyBorder="1" applyAlignment="1">
      <alignment horizontal="center" vertical="center" wrapText="1"/>
    </xf>
    <xf numFmtId="3" fontId="10" fillId="0" borderId="0" xfId="0" applyNumberFormat="1" applyFont="1" applyAlignment="1">
      <alignment horizontal="center"/>
    </xf>
    <xf numFmtId="4" fontId="70" fillId="0" borderId="1" xfId="0" applyNumberFormat="1" applyFont="1" applyFill="1" applyBorder="1" applyAlignment="1">
      <alignment horizontal="right" vertical="center"/>
    </xf>
    <xf numFmtId="4" fontId="56" fillId="0" borderId="0" xfId="0" applyNumberFormat="1" applyFont="1" applyFill="1"/>
    <xf numFmtId="4" fontId="56" fillId="10" borderId="0" xfId="0" applyNumberFormat="1" applyFont="1" applyFill="1"/>
    <xf numFmtId="0" fontId="56" fillId="10" borderId="0" xfId="0" applyFont="1" applyFill="1"/>
    <xf numFmtId="0" fontId="65" fillId="0" borderId="26" xfId="0" applyFont="1" applyFill="1" applyBorder="1" applyAlignment="1">
      <alignment horizontal="center" vertical="center" wrapText="1"/>
    </xf>
    <xf numFmtId="0" fontId="34" fillId="0" borderId="0" xfId="0" applyFont="1" applyFill="1" applyBorder="1" applyAlignment="1">
      <alignment horizontal="center" vertical="center"/>
    </xf>
    <xf numFmtId="4" fontId="0" fillId="17" borderId="1" xfId="0" applyNumberFormat="1" applyFill="1" applyBorder="1"/>
    <xf numFmtId="0" fontId="5" fillId="17" borderId="1" xfId="0" applyFont="1" applyFill="1" applyBorder="1"/>
    <xf numFmtId="4" fontId="58" fillId="0" borderId="0" xfId="0" applyNumberFormat="1" applyFont="1" applyFill="1"/>
    <xf numFmtId="0" fontId="28" fillId="0" borderId="0" xfId="0" applyFont="1"/>
    <xf numFmtId="0" fontId="55" fillId="0" borderId="0" xfId="0" applyNumberFormat="1" applyFont="1" applyFill="1" applyBorder="1" applyAlignment="1">
      <alignment horizontal="center" vertical="center" wrapText="1"/>
    </xf>
    <xf numFmtId="1" fontId="64" fillId="0" borderId="1" xfId="0" applyNumberFormat="1" applyFont="1" applyBorder="1" applyAlignment="1">
      <alignment horizontal="center" vertical="center"/>
    </xf>
    <xf numFmtId="0" fontId="64" fillId="7" borderId="1" xfId="0" applyNumberFormat="1" applyFont="1" applyFill="1" applyBorder="1" applyAlignment="1">
      <alignment horizontal="center" vertical="center" wrapText="1"/>
    </xf>
    <xf numFmtId="3" fontId="0" fillId="0" borderId="1" xfId="0" applyNumberFormat="1" applyBorder="1" applyAlignment="1">
      <alignment horizontal="center"/>
    </xf>
    <xf numFmtId="0" fontId="41" fillId="0" borderId="1" xfId="0" applyNumberFormat="1" applyFont="1" applyFill="1" applyBorder="1" applyAlignment="1">
      <alignment horizontal="center" vertical="center" wrapText="1"/>
    </xf>
    <xf numFmtId="4" fontId="8" fillId="0" borderId="0" xfId="0" applyNumberFormat="1" applyFont="1" applyFill="1"/>
    <xf numFmtId="4" fontId="64" fillId="0" borderId="0" xfId="0" applyNumberFormat="1" applyFont="1" applyFill="1" applyBorder="1" applyAlignment="1">
      <alignment horizontal="center" vertical="center" wrapText="1"/>
    </xf>
    <xf numFmtId="4" fontId="0" fillId="7" borderId="0" xfId="0" applyNumberFormat="1" applyFill="1"/>
    <xf numFmtId="0" fontId="6" fillId="7" borderId="0" xfId="0" applyFont="1" applyFill="1"/>
    <xf numFmtId="0" fontId="6" fillId="7" borderId="1" xfId="0" applyFont="1" applyFill="1" applyBorder="1" applyAlignment="1">
      <alignment horizontal="center" vertical="center" wrapText="1"/>
    </xf>
    <xf numFmtId="1" fontId="64" fillId="7" borderId="2" xfId="0" applyNumberFormat="1" applyFont="1" applyFill="1" applyBorder="1" applyAlignment="1">
      <alignment horizontal="center" vertical="center"/>
    </xf>
    <xf numFmtId="0" fontId="14" fillId="7" borderId="1" xfId="0" applyFont="1" applyFill="1" applyBorder="1" applyAlignment="1">
      <alignment vertical="center" wrapText="1"/>
    </xf>
    <xf numFmtId="0" fontId="64" fillId="7" borderId="1" xfId="0" applyFont="1" applyFill="1" applyBorder="1" applyAlignment="1">
      <alignment horizontal="center" vertical="center" wrapText="1"/>
    </xf>
    <xf numFmtId="0" fontId="14" fillId="7" borderId="0" xfId="0" applyFont="1" applyFill="1" applyAlignment="1">
      <alignment vertical="center" wrapText="1"/>
    </xf>
    <xf numFmtId="0" fontId="14" fillId="7" borderId="0" xfId="0" applyFont="1" applyFill="1"/>
    <xf numFmtId="0" fontId="0" fillId="7" borderId="7" xfId="0" applyFill="1" applyBorder="1"/>
    <xf numFmtId="0" fontId="61" fillId="7" borderId="1" xfId="0" applyFont="1" applyFill="1" applyBorder="1" applyAlignment="1">
      <alignment wrapText="1"/>
    </xf>
    <xf numFmtId="4" fontId="62" fillId="7" borderId="1" xfId="0" applyNumberFormat="1" applyFont="1" applyFill="1" applyBorder="1" applyAlignment="1">
      <alignment wrapText="1"/>
    </xf>
    <xf numFmtId="4" fontId="10" fillId="7" borderId="10" xfId="0" applyNumberFormat="1" applyFont="1" applyFill="1" applyBorder="1"/>
    <xf numFmtId="4" fontId="10" fillId="7" borderId="25" xfId="0" applyNumberFormat="1" applyFont="1" applyFill="1" applyBorder="1"/>
    <xf numFmtId="4" fontId="0" fillId="7" borderId="1" xfId="0" applyNumberFormat="1" applyFill="1" applyBorder="1"/>
    <xf numFmtId="4" fontId="0" fillId="0" borderId="3" xfId="0" applyNumberFormat="1" applyBorder="1"/>
    <xf numFmtId="4" fontId="0" fillId="7" borderId="3" xfId="0" applyNumberFormat="1" applyFill="1" applyBorder="1"/>
    <xf numFmtId="4" fontId="34" fillId="7" borderId="18" xfId="0" applyNumberFormat="1" applyFont="1" applyFill="1" applyBorder="1"/>
    <xf numFmtId="0" fontId="67" fillId="7" borderId="1" xfId="0" applyFont="1" applyFill="1" applyBorder="1" applyAlignment="1">
      <alignment horizontal="left" vertical="center" wrapText="1"/>
    </xf>
    <xf numFmtId="4" fontId="71" fillId="7" borderId="1" xfId="0" applyNumberFormat="1" applyFont="1" applyFill="1" applyBorder="1" applyAlignment="1">
      <alignment vertical="center" wrapText="1"/>
    </xf>
    <xf numFmtId="4" fontId="71" fillId="0" borderId="1" xfId="0" applyNumberFormat="1" applyFont="1" applyFill="1" applyBorder="1" applyAlignment="1">
      <alignment vertical="center" wrapText="1"/>
    </xf>
    <xf numFmtId="0" fontId="64" fillId="7" borderId="0" xfId="0" applyFont="1" applyFill="1" applyAlignment="1">
      <alignment horizontal="center" vertical="center"/>
    </xf>
    <xf numFmtId="0" fontId="55" fillId="7" borderId="0" xfId="0" applyFont="1" applyFill="1" applyAlignment="1">
      <alignment horizontal="center" vertical="center"/>
    </xf>
    <xf numFmtId="0" fontId="55" fillId="7" borderId="1" xfId="0" applyFont="1" applyFill="1" applyBorder="1" applyAlignment="1">
      <alignment horizontal="center" vertical="center" wrapText="1"/>
    </xf>
    <xf numFmtId="4" fontId="64" fillId="7" borderId="1" xfId="0" applyNumberFormat="1" applyFont="1" applyFill="1" applyBorder="1" applyAlignment="1">
      <alignment horizontal="center" vertical="center"/>
    </xf>
    <xf numFmtId="4" fontId="64" fillId="7" borderId="0" xfId="0" applyNumberFormat="1" applyFont="1" applyFill="1" applyAlignment="1">
      <alignment horizontal="center" vertical="center"/>
    </xf>
    <xf numFmtId="0" fontId="64" fillId="7" borderId="0" xfId="0" applyFont="1" applyFill="1" applyAlignment="1">
      <alignment horizontal="center"/>
    </xf>
    <xf numFmtId="4" fontId="64" fillId="7" borderId="0" xfId="0" applyNumberFormat="1" applyFont="1" applyFill="1" applyAlignment="1">
      <alignment horizontal="center"/>
    </xf>
    <xf numFmtId="4" fontId="71" fillId="7" borderId="1" xfId="0" applyNumberFormat="1" applyFont="1" applyFill="1" applyBorder="1" applyAlignment="1">
      <alignment horizontal="center" vertical="center" wrapText="1"/>
    </xf>
    <xf numFmtId="4" fontId="71" fillId="0" borderId="1" xfId="0" applyNumberFormat="1" applyFont="1" applyFill="1" applyBorder="1" applyAlignment="1">
      <alignment horizontal="right" vertical="center" wrapText="1"/>
    </xf>
    <xf numFmtId="4" fontId="72" fillId="7" borderId="4" xfId="0" applyNumberFormat="1" applyFont="1" applyFill="1" applyBorder="1" applyAlignment="1">
      <alignment vertical="center" wrapText="1"/>
    </xf>
    <xf numFmtId="4" fontId="14" fillId="7" borderId="1" xfId="0" applyNumberFormat="1" applyFont="1" applyFill="1" applyBorder="1" applyAlignment="1">
      <alignment horizontal="center" vertical="center" wrapText="1"/>
    </xf>
    <xf numFmtId="4" fontId="14" fillId="7" borderId="0" xfId="0" applyNumberFormat="1" applyFont="1" applyFill="1" applyBorder="1" applyAlignment="1">
      <alignment horizontal="center" vertical="center" wrapText="1"/>
    </xf>
    <xf numFmtId="0" fontId="73" fillId="7" borderId="1" xfId="0" applyFont="1" applyFill="1" applyBorder="1" applyAlignment="1">
      <alignment horizontal="center" vertical="center" wrapText="1"/>
    </xf>
    <xf numFmtId="0" fontId="73" fillId="7" borderId="1" xfId="0" applyFont="1" applyFill="1" applyBorder="1" applyAlignment="1">
      <alignment horizontal="center" vertical="center"/>
    </xf>
    <xf numFmtId="49" fontId="59" fillId="7" borderId="1" xfId="0" applyNumberFormat="1" applyFont="1" applyFill="1" applyBorder="1" applyAlignment="1">
      <alignment horizontal="center" vertical="center" wrapText="1"/>
    </xf>
    <xf numFmtId="4" fontId="5" fillId="7" borderId="1" xfId="0" applyNumberFormat="1" applyFont="1" applyFill="1" applyBorder="1" applyAlignment="1">
      <alignment horizontal="right" vertical="center" wrapText="1"/>
    </xf>
    <xf numFmtId="4" fontId="14" fillId="7" borderId="0" xfId="0" applyNumberFormat="1" applyFont="1" applyFill="1"/>
    <xf numFmtId="3" fontId="19" fillId="7" borderId="0" xfId="0" applyNumberFormat="1" applyFont="1" applyFill="1"/>
    <xf numFmtId="3" fontId="14" fillId="7" borderId="0" xfId="0" applyNumberFormat="1" applyFont="1" applyFill="1"/>
    <xf numFmtId="4" fontId="72" fillId="7" borderId="1" xfId="0" applyNumberFormat="1" applyFont="1" applyFill="1" applyBorder="1" applyAlignment="1">
      <alignment vertical="center"/>
    </xf>
    <xf numFmtId="0" fontId="0" fillId="7" borderId="0" xfId="0" applyFill="1" applyAlignment="1">
      <alignment vertical="center" wrapText="1"/>
    </xf>
    <xf numFmtId="0" fontId="0" fillId="7" borderId="1" xfId="0" applyFill="1" applyBorder="1" applyAlignment="1">
      <alignment vertical="center" wrapText="1"/>
    </xf>
    <xf numFmtId="0" fontId="0" fillId="7" borderId="1" xfId="0" applyNumberFormat="1" applyFill="1" applyBorder="1" applyAlignment="1">
      <alignment vertical="center" wrapText="1"/>
    </xf>
    <xf numFmtId="49" fontId="0" fillId="7" borderId="1" xfId="0" applyNumberFormat="1" applyFill="1" applyBorder="1" applyAlignment="1">
      <alignment vertical="center" wrapText="1"/>
    </xf>
    <xf numFmtId="49" fontId="65" fillId="7" borderId="1" xfId="0" applyNumberFormat="1" applyFont="1" applyFill="1" applyBorder="1" applyAlignment="1">
      <alignment horizontal="center" vertical="center" wrapText="1"/>
    </xf>
    <xf numFmtId="3" fontId="6" fillId="7" borderId="1" xfId="0" applyNumberFormat="1" applyFont="1" applyFill="1" applyBorder="1" applyAlignment="1">
      <alignment horizontal="center" vertical="center" wrapText="1"/>
    </xf>
    <xf numFmtId="0" fontId="5" fillId="7" borderId="1" xfId="0" applyFont="1" applyFill="1" applyBorder="1" applyAlignment="1">
      <alignment vertical="center" wrapText="1"/>
    </xf>
    <xf numFmtId="0" fontId="6" fillId="7" borderId="0" xfId="0" applyFont="1" applyFill="1" applyAlignment="1">
      <alignment vertical="center"/>
    </xf>
    <xf numFmtId="0" fontId="5" fillId="7" borderId="1" xfId="0" applyFont="1" applyFill="1" applyBorder="1" applyAlignment="1">
      <alignment horizontal="center" vertical="center" wrapText="1"/>
    </xf>
    <xf numFmtId="0" fontId="6" fillId="7" borderId="1" xfId="0" applyFont="1" applyFill="1" applyBorder="1" applyAlignment="1">
      <alignment horizontal="center" vertical="center"/>
    </xf>
    <xf numFmtId="4" fontId="8" fillId="7" borderId="0" xfId="0" applyNumberFormat="1" applyFont="1" applyFill="1" applyAlignment="1">
      <alignment vertical="center"/>
    </xf>
    <xf numFmtId="0" fontId="8" fillId="7" borderId="0" xfId="0" applyFont="1" applyFill="1"/>
    <xf numFmtId="4" fontId="72" fillId="7" borderId="1" xfId="0" applyNumberFormat="1" applyFont="1" applyFill="1" applyBorder="1" applyAlignment="1">
      <alignment vertical="center" wrapText="1"/>
    </xf>
    <xf numFmtId="4" fontId="72" fillId="7" borderId="1" xfId="0" applyNumberFormat="1" applyFont="1" applyFill="1" applyBorder="1" applyAlignment="1">
      <alignment horizontal="right" vertical="center" wrapText="1"/>
    </xf>
    <xf numFmtId="4" fontId="64" fillId="0" borderId="0" xfId="0" applyNumberFormat="1" applyFont="1" applyFill="1" applyBorder="1" applyAlignment="1">
      <alignment horizontal="center" vertical="center" wrapText="1"/>
    </xf>
    <xf numFmtId="4" fontId="71" fillId="0" borderId="1" xfId="0" applyNumberFormat="1" applyFont="1" applyFill="1" applyBorder="1" applyAlignment="1">
      <alignment horizontal="right" vertical="center"/>
    </xf>
    <xf numFmtId="1" fontId="64" fillId="0" borderId="2" xfId="0" applyNumberFormat="1" applyFont="1" applyBorder="1" applyAlignment="1">
      <alignment horizontal="center" vertical="center"/>
    </xf>
    <xf numFmtId="4" fontId="74" fillId="7" borderId="1" xfId="0" applyNumberFormat="1" applyFont="1" applyFill="1" applyBorder="1" applyAlignment="1">
      <alignment horizontal="center" vertical="center"/>
    </xf>
    <xf numFmtId="4" fontId="64" fillId="0" borderId="0" xfId="0" applyNumberFormat="1" applyFont="1" applyFill="1" applyBorder="1" applyAlignment="1">
      <alignment horizontal="center" vertical="center" wrapText="1"/>
    </xf>
    <xf numFmtId="0" fontId="71" fillId="0" borderId="0" xfId="0" applyFont="1" applyAlignment="1">
      <alignment wrapText="1"/>
    </xf>
    <xf numFmtId="4" fontId="72" fillId="0" borderId="1" xfId="0" applyNumberFormat="1" applyFont="1" applyFill="1" applyBorder="1" applyAlignment="1">
      <alignment vertical="center" wrapText="1"/>
    </xf>
    <xf numFmtId="4" fontId="71" fillId="0" borderId="4" xfId="0" applyNumberFormat="1" applyFont="1" applyFill="1" applyBorder="1" applyAlignment="1">
      <alignment vertical="center" wrapText="1"/>
    </xf>
    <xf numFmtId="4" fontId="71" fillId="7" borderId="4" xfId="0" applyNumberFormat="1" applyFont="1" applyFill="1" applyBorder="1" applyAlignment="1">
      <alignment vertical="center"/>
    </xf>
    <xf numFmtId="4" fontId="71" fillId="7" borderId="4" xfId="0" applyNumberFormat="1" applyFont="1" applyFill="1" applyBorder="1" applyAlignment="1">
      <alignment vertical="center" wrapText="1"/>
    </xf>
    <xf numFmtId="4" fontId="72" fillId="7" borderId="1" xfId="0" applyNumberFormat="1" applyFont="1" applyFill="1" applyBorder="1" applyAlignment="1">
      <alignment horizontal="center" vertical="center" wrapText="1"/>
    </xf>
    <xf numFmtId="4" fontId="72" fillId="7" borderId="4" xfId="0" applyNumberFormat="1" applyFont="1" applyFill="1" applyBorder="1" applyAlignment="1">
      <alignment horizontal="right" vertical="center" wrapText="1"/>
    </xf>
    <xf numFmtId="4" fontId="74" fillId="7" borderId="1" xfId="0" applyNumberFormat="1" applyFont="1" applyFill="1" applyBorder="1" applyAlignment="1">
      <alignment horizontal="left" vertical="center"/>
    </xf>
    <xf numFmtId="0" fontId="8" fillId="0" borderId="0" xfId="0" applyFont="1" applyAlignment="1">
      <alignment vertical="center" wrapText="1"/>
    </xf>
    <xf numFmtId="0" fontId="8" fillId="0" borderId="1" xfId="0" applyFont="1" applyBorder="1" applyAlignment="1">
      <alignment vertical="center" wrapText="1"/>
    </xf>
    <xf numFmtId="0" fontId="8" fillId="7" borderId="1" xfId="0" applyFont="1" applyFill="1" applyBorder="1" applyAlignment="1">
      <alignment vertical="center" wrapText="1"/>
    </xf>
    <xf numFmtId="0" fontId="8" fillId="0" borderId="1" xfId="0" applyFont="1" applyBorder="1"/>
    <xf numFmtId="0" fontId="8" fillId="0" borderId="1" xfId="0" applyFont="1" applyBorder="1" applyAlignment="1">
      <alignment wrapText="1"/>
    </xf>
    <xf numFmtId="0" fontId="8" fillId="0" borderId="0" xfId="0" applyFont="1"/>
    <xf numFmtId="4" fontId="8" fillId="0" borderId="0" xfId="0" applyNumberFormat="1" applyFont="1"/>
    <xf numFmtId="4" fontId="72" fillId="7" borderId="4" xfId="0" applyNumberFormat="1" applyFont="1" applyFill="1" applyBorder="1" applyAlignment="1">
      <alignment vertical="center"/>
    </xf>
    <xf numFmtId="4" fontId="17" fillId="7" borderId="1" xfId="0" applyNumberFormat="1" applyFont="1" applyFill="1" applyBorder="1" applyAlignment="1">
      <alignment horizontal="center"/>
    </xf>
    <xf numFmtId="4" fontId="17" fillId="7" borderId="1" xfId="0" applyNumberFormat="1" applyFont="1" applyFill="1" applyBorder="1" applyAlignment="1">
      <alignment horizontal="right" vertical="center"/>
    </xf>
    <xf numFmtId="0" fontId="18" fillId="0" borderId="0" xfId="0" applyFont="1" applyFill="1" applyAlignment="1">
      <alignment wrapText="1"/>
    </xf>
    <xf numFmtId="0" fontId="75" fillId="7" borderId="1" xfId="0" applyFont="1" applyFill="1" applyBorder="1" applyAlignment="1">
      <alignment horizontal="left" vertical="top" wrapText="1"/>
    </xf>
    <xf numFmtId="4" fontId="72" fillId="0" borderId="4" xfId="0" applyNumberFormat="1" applyFont="1" applyFill="1" applyBorder="1" applyAlignment="1">
      <alignment vertical="center" wrapText="1"/>
    </xf>
    <xf numFmtId="4" fontId="74" fillId="0" borderId="1" xfId="0" applyNumberFormat="1" applyFont="1" applyBorder="1" applyAlignment="1">
      <alignment horizontal="center" vertical="center"/>
    </xf>
    <xf numFmtId="0" fontId="5" fillId="0" borderId="0" xfId="0" applyFont="1" applyFill="1"/>
    <xf numFmtId="0" fontId="24" fillId="0" borderId="0" xfId="0" applyFont="1" applyFill="1" applyAlignment="1">
      <alignment horizontal="center" wrapText="1"/>
    </xf>
    <xf numFmtId="0" fontId="0" fillId="6" borderId="0" xfId="0" applyFill="1"/>
    <xf numFmtId="0" fontId="69" fillId="0" borderId="0" xfId="0" applyFont="1" applyFill="1"/>
    <xf numFmtId="0" fontId="64" fillId="6" borderId="2" xfId="0" applyNumberFormat="1" applyFont="1" applyFill="1" applyBorder="1" applyAlignment="1">
      <alignment horizontal="left" vertical="center" wrapText="1"/>
    </xf>
    <xf numFmtId="3" fontId="0" fillId="0" borderId="1" xfId="0" applyNumberFormat="1" applyFill="1" applyBorder="1" applyAlignment="1">
      <alignment horizontal="center" wrapText="1"/>
    </xf>
    <xf numFmtId="4" fontId="29" fillId="6" borderId="1" xfId="0" applyNumberFormat="1" applyFont="1" applyFill="1" applyBorder="1" applyAlignment="1">
      <alignment horizontal="left" vertical="center" wrapText="1"/>
    </xf>
    <xf numFmtId="1" fontId="14" fillId="7" borderId="0" xfId="0" applyNumberFormat="1" applyFont="1" applyFill="1" applyAlignment="1">
      <alignment vertical="center" wrapText="1"/>
    </xf>
    <xf numFmtId="1" fontId="16" fillId="7" borderId="1" xfId="0" applyNumberFormat="1" applyFont="1" applyFill="1" applyBorder="1" applyAlignment="1">
      <alignment horizontal="center" vertical="center" wrapText="1"/>
    </xf>
    <xf numFmtId="1" fontId="16" fillId="7" borderId="1" xfId="0" applyNumberFormat="1" applyFont="1" applyFill="1" applyBorder="1" applyAlignment="1">
      <alignment vertical="center" wrapText="1"/>
    </xf>
    <xf numFmtId="1" fontId="76" fillId="7" borderId="1" xfId="0" applyNumberFormat="1" applyFont="1" applyFill="1" applyBorder="1" applyAlignment="1">
      <alignment vertical="center" wrapText="1"/>
    </xf>
    <xf numFmtId="1" fontId="3" fillId="7" borderId="1" xfId="0" applyNumberFormat="1" applyFont="1" applyFill="1" applyBorder="1" applyAlignment="1">
      <alignment vertical="center" wrapText="1"/>
    </xf>
    <xf numFmtId="1" fontId="31" fillId="7" borderId="1" xfId="0" applyNumberFormat="1" applyFont="1" applyFill="1" applyBorder="1" applyAlignment="1">
      <alignment vertical="center" wrapText="1"/>
    </xf>
    <xf numFmtId="1" fontId="14" fillId="7" borderId="0" xfId="0" applyNumberFormat="1" applyFont="1" applyFill="1"/>
    <xf numFmtId="4" fontId="64" fillId="0" borderId="0" xfId="0" applyNumberFormat="1" applyFont="1" applyFill="1" applyBorder="1" applyAlignment="1">
      <alignment horizontal="center" vertical="center" wrapText="1"/>
    </xf>
    <xf numFmtId="0" fontId="17" fillId="6" borderId="2" xfId="0" applyFont="1" applyFill="1" applyBorder="1" applyAlignment="1">
      <alignment vertical="center" wrapText="1"/>
    </xf>
    <xf numFmtId="0" fontId="65" fillId="6" borderId="1" xfId="0" applyNumberFormat="1" applyFont="1" applyFill="1" applyBorder="1" applyAlignment="1">
      <alignment vertical="center" wrapText="1"/>
    </xf>
    <xf numFmtId="0" fontId="59" fillId="6" borderId="1" xfId="0" applyNumberFormat="1" applyFont="1" applyFill="1" applyBorder="1" applyAlignment="1">
      <alignment vertical="center" wrapText="1"/>
    </xf>
    <xf numFmtId="0" fontId="64" fillId="6" borderId="1" xfId="0" applyNumberFormat="1" applyFont="1" applyFill="1" applyBorder="1" applyAlignment="1">
      <alignment vertical="center" wrapText="1"/>
    </xf>
    <xf numFmtId="0" fontId="65" fillId="6" borderId="1" xfId="0" applyFont="1" applyFill="1" applyBorder="1" applyAlignment="1">
      <alignment vertical="center" wrapText="1"/>
    </xf>
    <xf numFmtId="0" fontId="17" fillId="6" borderId="1" xfId="0" applyFont="1" applyFill="1" applyBorder="1" applyAlignment="1">
      <alignment vertical="center" wrapText="1"/>
    </xf>
    <xf numFmtId="0" fontId="65" fillId="6" borderId="4" xfId="0" applyNumberFormat="1" applyFont="1" applyFill="1" applyBorder="1" applyAlignment="1">
      <alignment vertical="center" wrapText="1"/>
    </xf>
    <xf numFmtId="0" fontId="66" fillId="6" borderId="1" xfId="0" applyFont="1" applyFill="1" applyBorder="1" applyAlignment="1">
      <alignment horizontal="left" vertical="top" wrapText="1"/>
    </xf>
    <xf numFmtId="0" fontId="64" fillId="6" borderId="1" xfId="0" applyFont="1" applyFill="1" applyBorder="1" applyAlignment="1">
      <alignment vertical="center" wrapText="1"/>
    </xf>
    <xf numFmtId="0" fontId="64" fillId="6" borderId="2" xfId="0" applyNumberFormat="1" applyFont="1" applyFill="1" applyBorder="1" applyAlignment="1">
      <alignment vertical="center" wrapText="1"/>
    </xf>
    <xf numFmtId="0" fontId="64" fillId="6" borderId="4" xfId="0" applyNumberFormat="1" applyFont="1" applyFill="1" applyBorder="1" applyAlignment="1">
      <alignment vertical="center" wrapText="1"/>
    </xf>
    <xf numFmtId="3" fontId="59" fillId="6" borderId="1" xfId="0" applyNumberFormat="1" applyFont="1" applyFill="1" applyBorder="1" applyAlignment="1">
      <alignment horizontal="left" vertical="center" wrapText="1"/>
    </xf>
    <xf numFmtId="0" fontId="65" fillId="6" borderId="2" xfId="0" applyFont="1" applyFill="1" applyBorder="1" applyAlignment="1">
      <alignment horizontal="left" vertical="center" wrapText="1"/>
    </xf>
    <xf numFmtId="0" fontId="64" fillId="6" borderId="2" xfId="0" applyFont="1" applyFill="1" applyBorder="1" applyAlignment="1">
      <alignment horizontal="left" vertical="center" wrapText="1"/>
    </xf>
    <xf numFmtId="0" fontId="65" fillId="6" borderId="2" xfId="0" applyFont="1" applyFill="1" applyBorder="1" applyAlignment="1">
      <alignment vertical="center" wrapText="1"/>
    </xf>
    <xf numFmtId="0" fontId="17" fillId="6" borderId="1" xfId="0" applyNumberFormat="1" applyFont="1" applyFill="1" applyBorder="1" applyAlignment="1">
      <alignment vertical="center" wrapText="1"/>
    </xf>
    <xf numFmtId="0" fontId="59" fillId="6" borderId="1" xfId="0" applyFont="1" applyFill="1" applyBorder="1" applyAlignment="1">
      <alignment vertical="center" wrapText="1"/>
    </xf>
    <xf numFmtId="3" fontId="27" fillId="6" borderId="0" xfId="0" applyNumberFormat="1" applyFont="1" applyFill="1"/>
    <xf numFmtId="4" fontId="59" fillId="6" borderId="1" xfId="0" applyNumberFormat="1" applyFont="1" applyFill="1" applyBorder="1" applyAlignment="1">
      <alignment vertical="center" wrapText="1"/>
    </xf>
    <xf numFmtId="0" fontId="66" fillId="6" borderId="1" xfId="0" applyFont="1" applyFill="1" applyBorder="1" applyAlignment="1">
      <alignment horizontal="left" vertical="center" wrapText="1"/>
    </xf>
    <xf numFmtId="0" fontId="55" fillId="6" borderId="1" xfId="0" applyNumberFormat="1" applyFont="1" applyFill="1" applyBorder="1" applyAlignment="1">
      <alignment vertical="center" wrapText="1"/>
    </xf>
    <xf numFmtId="0" fontId="5" fillId="6" borderId="0" xfId="0" applyFont="1" applyFill="1"/>
    <xf numFmtId="0" fontId="59" fillId="6" borderId="1" xfId="0" applyFont="1" applyFill="1" applyBorder="1" applyAlignment="1">
      <alignment horizontal="left" vertical="center" wrapText="1"/>
    </xf>
    <xf numFmtId="4" fontId="17" fillId="6" borderId="1" xfId="0" applyNumberFormat="1" applyFont="1" applyFill="1" applyBorder="1" applyAlignment="1">
      <alignment horizontal="right" vertical="center"/>
    </xf>
    <xf numFmtId="0" fontId="64" fillId="18" borderId="10" xfId="0" applyFont="1" applyFill="1" applyBorder="1" applyAlignment="1">
      <alignment horizontal="center" vertical="center" wrapText="1"/>
    </xf>
    <xf numFmtId="0" fontId="68" fillId="0" borderId="1" xfId="0" applyFont="1" applyFill="1" applyBorder="1" applyAlignment="1">
      <alignment horizontal="center" vertical="center"/>
    </xf>
    <xf numFmtId="0" fontId="68" fillId="0" borderId="0" xfId="0" applyFont="1" applyFill="1" applyAlignment="1">
      <alignment horizontal="center"/>
    </xf>
    <xf numFmtId="4" fontId="64" fillId="0" borderId="0" xfId="0" applyNumberFormat="1" applyFont="1" applyFill="1" applyBorder="1" applyAlignment="1">
      <alignment horizontal="center" vertical="center" wrapText="1"/>
    </xf>
    <xf numFmtId="0" fontId="6" fillId="0" borderId="0" xfId="0" applyFont="1" applyFill="1"/>
    <xf numFmtId="0" fontId="6" fillId="19" borderId="0" xfId="0" applyFont="1" applyFill="1" applyBorder="1" applyAlignment="1">
      <alignment horizontal="center" vertical="center" wrapText="1"/>
    </xf>
    <xf numFmtId="0" fontId="64" fillId="0" borderId="0" xfId="0" applyFont="1" applyFill="1" applyAlignment="1">
      <alignment horizontal="center"/>
    </xf>
    <xf numFmtId="0" fontId="55" fillId="0" borderId="0" xfId="0" applyFont="1" applyFill="1" applyAlignment="1">
      <alignment horizontal="center"/>
    </xf>
    <xf numFmtId="0" fontId="64" fillId="19" borderId="0" xfId="0" applyFont="1" applyFill="1" applyAlignment="1">
      <alignment horizontal="center"/>
    </xf>
    <xf numFmtId="4" fontId="64" fillId="0" borderId="0" xfId="0" applyNumberFormat="1" applyFont="1" applyFill="1" applyAlignment="1">
      <alignment horizontal="center"/>
    </xf>
    <xf numFmtId="0" fontId="64" fillId="0" borderId="0" xfId="0" applyFont="1" applyFill="1" applyAlignment="1">
      <alignment horizontal="center" vertical="center"/>
    </xf>
    <xf numFmtId="0" fontId="64" fillId="0" borderId="4" xfId="0" applyNumberFormat="1" applyFont="1" applyFill="1" applyBorder="1" applyAlignment="1">
      <alignment horizontal="center" vertical="center" wrapText="1"/>
    </xf>
    <xf numFmtId="0" fontId="77" fillId="7" borderId="1" xfId="0" applyFont="1" applyFill="1" applyBorder="1" applyAlignment="1">
      <alignment horizontal="center" vertical="center" wrapText="1"/>
    </xf>
    <xf numFmtId="0" fontId="69" fillId="0" borderId="1" xfId="0" applyFont="1" applyFill="1" applyBorder="1" applyAlignment="1">
      <alignment horizontal="center" vertical="center"/>
    </xf>
    <xf numFmtId="3" fontId="41" fillId="7" borderId="1" xfId="0" applyNumberFormat="1" applyFont="1" applyFill="1" applyBorder="1" applyAlignment="1">
      <alignment horizontal="center" vertical="center" wrapText="1"/>
    </xf>
    <xf numFmtId="3" fontId="30" fillId="0" borderId="1" xfId="0" applyNumberFormat="1" applyFont="1" applyFill="1" applyBorder="1" applyAlignment="1">
      <alignment horizontal="left" wrapText="1"/>
    </xf>
    <xf numFmtId="0" fontId="17" fillId="0" borderId="1" xfId="0" applyFont="1" applyBorder="1" applyAlignment="1">
      <alignment horizontal="center" wrapText="1"/>
    </xf>
    <xf numFmtId="4" fontId="78" fillId="7" borderId="1" xfId="0" applyNumberFormat="1" applyFont="1" applyFill="1" applyBorder="1" applyAlignment="1">
      <alignment horizontal="center" vertical="center"/>
    </xf>
    <xf numFmtId="4" fontId="17" fillId="7" borderId="1" xfId="0" applyNumberFormat="1" applyFont="1" applyFill="1" applyBorder="1" applyAlignment="1">
      <alignment vertical="center" wrapText="1"/>
    </xf>
    <xf numFmtId="4" fontId="77" fillId="7" borderId="1" xfId="0" applyNumberFormat="1" applyFont="1" applyFill="1" applyBorder="1" applyAlignment="1">
      <alignment horizontal="center" vertical="center"/>
    </xf>
    <xf numFmtId="4" fontId="55" fillId="7" borderId="1" xfId="0" applyNumberFormat="1" applyFont="1" applyFill="1" applyBorder="1" applyAlignment="1">
      <alignment vertical="center" wrapText="1"/>
    </xf>
    <xf numFmtId="0" fontId="77" fillId="20" borderId="1" xfId="0" applyFont="1" applyFill="1" applyBorder="1" applyAlignment="1">
      <alignment horizontal="left" vertical="top" wrapText="1"/>
    </xf>
    <xf numFmtId="0" fontId="78" fillId="7" borderId="1" xfId="0" applyFont="1" applyFill="1" applyBorder="1" applyAlignment="1">
      <alignment horizontal="left" vertical="center" wrapText="1"/>
    </xf>
    <xf numFmtId="4" fontId="64" fillId="0" borderId="0" xfId="0" applyNumberFormat="1" applyFont="1" applyFill="1" applyBorder="1" applyAlignment="1">
      <alignment horizontal="center" vertical="center" wrapText="1"/>
    </xf>
    <xf numFmtId="2" fontId="30" fillId="7" borderId="1" xfId="0" applyNumberFormat="1" applyFont="1" applyFill="1" applyBorder="1" applyAlignment="1">
      <alignment horizontal="left" vertical="center" wrapText="1"/>
    </xf>
    <xf numFmtId="4" fontId="29" fillId="7" borderId="1" xfId="0" applyNumberFormat="1" applyFont="1" applyFill="1" applyBorder="1" applyAlignment="1">
      <alignment vertical="center" wrapText="1"/>
    </xf>
    <xf numFmtId="4" fontId="10" fillId="6" borderId="4" xfId="0" applyNumberFormat="1" applyFont="1" applyFill="1" applyBorder="1"/>
    <xf numFmtId="4" fontId="10" fillId="15" borderId="4" xfId="0" applyNumberFormat="1" applyFont="1" applyFill="1" applyBorder="1"/>
    <xf numFmtId="0" fontId="6" fillId="21" borderId="1" xfId="0" applyFont="1" applyFill="1" applyBorder="1" applyAlignment="1">
      <alignment horizontal="center" vertical="center" wrapText="1"/>
    </xf>
    <xf numFmtId="49" fontId="65" fillId="21" borderId="1" xfId="0" applyNumberFormat="1" applyFont="1" applyFill="1" applyBorder="1" applyAlignment="1">
      <alignment horizontal="center" vertical="center" wrapText="1"/>
    </xf>
    <xf numFmtId="4" fontId="56" fillId="21" borderId="1" xfId="0" applyNumberFormat="1" applyFont="1" applyFill="1" applyBorder="1" applyAlignment="1">
      <alignment vertical="center" wrapText="1"/>
    </xf>
    <xf numFmtId="0" fontId="59" fillId="21" borderId="1" xfId="0" applyFont="1" applyFill="1" applyBorder="1" applyAlignment="1">
      <alignment horizontal="center" vertical="center" wrapText="1"/>
    </xf>
    <xf numFmtId="0" fontId="55" fillId="22" borderId="1" xfId="0" applyFont="1" applyFill="1" applyBorder="1" applyAlignment="1">
      <alignment horizontal="right" vertical="center" wrapText="1"/>
    </xf>
    <xf numFmtId="0" fontId="6" fillId="21" borderId="1" xfId="0" applyFont="1" applyFill="1" applyBorder="1" applyAlignment="1">
      <alignment vertical="center"/>
    </xf>
    <xf numFmtId="4" fontId="6" fillId="7" borderId="1" xfId="0" applyNumberFormat="1" applyFont="1" applyFill="1" applyBorder="1" applyAlignment="1">
      <alignment horizontal="right" vertical="center" wrapText="1"/>
    </xf>
    <xf numFmtId="0" fontId="6" fillId="0" borderId="1" xfId="0" applyFont="1" applyFill="1" applyBorder="1" applyAlignment="1">
      <alignment horizontal="center" vertical="top" wrapText="1"/>
    </xf>
    <xf numFmtId="0" fontId="17" fillId="0" borderId="4" xfId="0" applyFont="1" applyFill="1" applyBorder="1" applyAlignment="1">
      <alignment horizontal="center" vertical="center" wrapText="1"/>
    </xf>
    <xf numFmtId="49" fontId="30" fillId="0" borderId="1" xfId="0" applyNumberFormat="1" applyFont="1" applyFill="1" applyBorder="1" applyAlignment="1">
      <alignment horizontal="center" vertical="center" wrapText="1"/>
    </xf>
    <xf numFmtId="3" fontId="29" fillId="3" borderId="2" xfId="0" applyNumberFormat="1" applyFont="1" applyFill="1" applyBorder="1" applyAlignment="1">
      <alignment horizontal="center" vertical="center" wrapText="1"/>
    </xf>
    <xf numFmtId="4" fontId="22" fillId="0" borderId="0" xfId="0" applyNumberFormat="1" applyFont="1" applyBorder="1" applyAlignment="1">
      <alignment horizontal="center" wrapText="1"/>
    </xf>
    <xf numFmtId="4" fontId="64" fillId="0" borderId="0" xfId="0" applyNumberFormat="1" applyFont="1" applyFill="1" applyAlignment="1">
      <alignment horizontal="center" vertical="center"/>
    </xf>
    <xf numFmtId="4" fontId="58" fillId="7" borderId="1" xfId="0" applyNumberFormat="1" applyFont="1" applyFill="1" applyBorder="1" applyAlignment="1">
      <alignment horizontal="right" vertical="center" wrapText="1"/>
    </xf>
    <xf numFmtId="4" fontId="56" fillId="7" borderId="1" xfId="0" applyNumberFormat="1" applyFont="1" applyFill="1" applyBorder="1" applyAlignment="1">
      <alignment horizontal="center" vertical="center" wrapText="1"/>
    </xf>
    <xf numFmtId="4" fontId="60" fillId="0" borderId="0" xfId="0" applyNumberFormat="1" applyFont="1" applyFill="1"/>
    <xf numFmtId="4" fontId="58" fillId="7" borderId="1" xfId="0" applyNumberFormat="1" applyFont="1" applyFill="1" applyBorder="1" applyAlignment="1">
      <alignment vertical="center" wrapText="1"/>
    </xf>
    <xf numFmtId="4" fontId="58" fillId="7" borderId="4" xfId="0" applyNumberFormat="1" applyFont="1" applyFill="1" applyBorder="1" applyAlignment="1">
      <alignment vertical="center" wrapText="1"/>
    </xf>
    <xf numFmtId="4" fontId="56" fillId="7" borderId="4" xfId="0" applyNumberFormat="1" applyFont="1" applyFill="1" applyBorder="1" applyAlignment="1">
      <alignment horizontal="center" vertical="center"/>
    </xf>
    <xf numFmtId="0" fontId="56" fillId="0" borderId="0" xfId="0" applyFont="1" applyFill="1"/>
    <xf numFmtId="4" fontId="56" fillId="7" borderId="1" xfId="0" applyNumberFormat="1" applyFont="1" applyFill="1" applyBorder="1" applyAlignment="1">
      <alignment vertical="center" wrapText="1"/>
    </xf>
    <xf numFmtId="4" fontId="70" fillId="0" borderId="0" xfId="0" applyNumberFormat="1" applyFont="1" applyFill="1"/>
    <xf numFmtId="4" fontId="56" fillId="7" borderId="1" xfId="0" applyNumberFormat="1" applyFont="1" applyFill="1" applyBorder="1" applyAlignment="1">
      <alignment horizontal="center" vertical="center"/>
    </xf>
    <xf numFmtId="4" fontId="79" fillId="7" borderId="1" xfId="0" applyNumberFormat="1" applyFont="1" applyFill="1" applyBorder="1" applyAlignment="1">
      <alignment horizontal="center" vertical="center"/>
    </xf>
    <xf numFmtId="0" fontId="24" fillId="0" borderId="0" xfId="0" applyFont="1" applyFill="1" applyAlignment="1">
      <alignment wrapText="1"/>
    </xf>
    <xf numFmtId="4" fontId="56" fillId="0" borderId="1" xfId="0" applyNumberFormat="1" applyFont="1" applyFill="1" applyBorder="1" applyAlignment="1">
      <alignment vertical="center" wrapText="1"/>
    </xf>
    <xf numFmtId="0" fontId="33" fillId="0" borderId="0" xfId="0" applyFont="1" applyAlignment="1">
      <alignment horizontal="center" vertical="center"/>
    </xf>
    <xf numFmtId="0" fontId="45" fillId="0" borderId="0" xfId="0" applyFont="1" applyAlignment="1">
      <alignment horizontal="center" vertical="center"/>
    </xf>
    <xf numFmtId="0" fontId="33" fillId="0" borderId="0" xfId="0" applyFont="1" applyAlignment="1">
      <alignment horizontal="justify" vertical="center"/>
    </xf>
    <xf numFmtId="0" fontId="45" fillId="0" borderId="0" xfId="0" applyFont="1" applyAlignment="1">
      <alignment horizontal="justify" vertical="center"/>
    </xf>
    <xf numFmtId="0" fontId="32" fillId="0" borderId="0" xfId="0" applyFont="1" applyAlignment="1">
      <alignment horizontal="justify" vertical="center"/>
    </xf>
    <xf numFmtId="3" fontId="29" fillId="6" borderId="1" xfId="0" applyNumberFormat="1" applyFont="1" applyFill="1" applyBorder="1" applyAlignment="1">
      <alignment horizontal="left" vertical="center" wrapText="1"/>
    </xf>
    <xf numFmtId="49" fontId="0" fillId="0" borderId="0" xfId="0" applyNumberFormat="1" applyAlignment="1">
      <alignment vertical="center"/>
    </xf>
    <xf numFmtId="49" fontId="0" fillId="0" borderId="0" xfId="0" applyNumberFormat="1" applyAlignment="1">
      <alignment vertical="center" wrapText="1"/>
    </xf>
    <xf numFmtId="49" fontId="0" fillId="0" borderId="0" xfId="0" applyNumberFormat="1" applyFill="1" applyAlignment="1">
      <alignment vertical="center"/>
    </xf>
    <xf numFmtId="49" fontId="24" fillId="0" borderId="0" xfId="0" applyNumberFormat="1" applyFont="1" applyAlignment="1">
      <alignment vertical="center"/>
    </xf>
    <xf numFmtId="49" fontId="24" fillId="0" borderId="0" xfId="0" applyNumberFormat="1" applyFont="1" applyAlignment="1">
      <alignment vertical="center" wrapText="1"/>
    </xf>
    <xf numFmtId="49" fontId="0" fillId="2" borderId="0" xfId="0" applyNumberFormat="1" applyFill="1" applyAlignment="1">
      <alignment vertical="center"/>
    </xf>
    <xf numFmtId="49" fontId="0" fillId="0" borderId="0" xfId="0" applyNumberFormat="1" applyAlignment="1">
      <alignment horizontal="left" vertical="center"/>
    </xf>
    <xf numFmtId="49" fontId="65" fillId="0" borderId="0" xfId="0" applyNumberFormat="1" applyFont="1" applyAlignment="1">
      <alignment vertical="center"/>
    </xf>
    <xf numFmtId="49" fontId="65" fillId="0" borderId="0" xfId="0" applyNumberFormat="1" applyFont="1" applyAlignment="1">
      <alignment vertical="center" wrapText="1"/>
    </xf>
    <xf numFmtId="0" fontId="55" fillId="7" borderId="1" xfId="0" applyNumberFormat="1" applyFont="1" applyFill="1" applyBorder="1" applyAlignment="1">
      <alignment horizontal="center" vertical="center" wrapText="1"/>
    </xf>
    <xf numFmtId="4" fontId="6" fillId="0" borderId="1" xfId="0" applyNumberFormat="1" applyFont="1" applyBorder="1"/>
    <xf numFmtId="3" fontId="30" fillId="3" borderId="1" xfId="0" applyNumberFormat="1" applyFont="1" applyFill="1" applyBorder="1" applyAlignment="1">
      <alignment horizontal="center" vertical="center" wrapText="1"/>
    </xf>
    <xf numFmtId="3" fontId="6" fillId="0" borderId="1" xfId="0" applyNumberFormat="1" applyFont="1" applyFill="1" applyBorder="1"/>
    <xf numFmtId="3" fontId="6" fillId="0" borderId="0" xfId="0" applyNumberFormat="1" applyFont="1" applyAlignment="1">
      <alignment horizontal="left"/>
    </xf>
    <xf numFmtId="3" fontId="6" fillId="0" borderId="0" xfId="0" applyNumberFormat="1" applyFont="1"/>
    <xf numFmtId="4" fontId="6" fillId="0" borderId="1" xfId="0" applyNumberFormat="1" applyFont="1" applyFill="1" applyBorder="1" applyAlignment="1"/>
    <xf numFmtId="4" fontId="6" fillId="0" borderId="0" xfId="0" applyNumberFormat="1" applyFont="1" applyFill="1" applyAlignment="1"/>
    <xf numFmtId="1" fontId="56" fillId="17" borderId="1" xfId="0" applyNumberFormat="1" applyFont="1" applyFill="1" applyBorder="1" applyAlignment="1">
      <alignment vertical="center"/>
    </xf>
    <xf numFmtId="0" fontId="79" fillId="22" borderId="1" xfId="0" applyFont="1" applyFill="1" applyBorder="1" applyAlignment="1">
      <alignment horizontal="left" vertical="center" wrapText="1"/>
    </xf>
    <xf numFmtId="0" fontId="80" fillId="22" borderId="1" xfId="0" applyFont="1" applyFill="1" applyBorder="1" applyAlignment="1">
      <alignment horizontal="left" vertical="center" wrapText="1"/>
    </xf>
    <xf numFmtId="4" fontId="56" fillId="22" borderId="1" xfId="0" applyNumberFormat="1" applyFont="1" applyFill="1" applyBorder="1" applyAlignment="1">
      <alignment vertical="center" wrapText="1"/>
    </xf>
    <xf numFmtId="1" fontId="65" fillId="22" borderId="1" xfId="0" applyNumberFormat="1" applyFont="1" applyFill="1" applyBorder="1" applyAlignment="1">
      <alignment horizontal="center" vertical="center" wrapText="1"/>
    </xf>
    <xf numFmtId="0" fontId="17" fillId="22" borderId="1" xfId="0" applyFont="1" applyFill="1" applyBorder="1" applyAlignment="1">
      <alignment horizontal="right" vertical="center" wrapText="1"/>
    </xf>
    <xf numFmtId="0" fontId="17" fillId="22" borderId="1" xfId="0" applyFont="1" applyFill="1" applyBorder="1" applyAlignment="1">
      <alignment horizontal="center" vertical="center" wrapText="1"/>
    </xf>
    <xf numFmtId="0" fontId="6" fillId="22" borderId="1" xfId="0" applyFont="1" applyFill="1" applyBorder="1" applyAlignment="1">
      <alignment vertical="center" wrapText="1"/>
    </xf>
    <xf numFmtId="4" fontId="64" fillId="0" borderId="0" xfId="0" applyNumberFormat="1" applyFont="1" applyFill="1" applyBorder="1" applyAlignment="1">
      <alignment horizontal="center" vertical="center" wrapText="1"/>
    </xf>
    <xf numFmtId="0" fontId="58" fillId="6" borderId="1" xfId="0" applyNumberFormat="1" applyFont="1" applyFill="1" applyBorder="1" applyAlignment="1">
      <alignment vertical="center" wrapText="1"/>
    </xf>
    <xf numFmtId="4" fontId="41" fillId="0" borderId="1" xfId="0" applyNumberFormat="1" applyFont="1" applyFill="1" applyBorder="1" applyAlignment="1">
      <alignment horizontal="center" vertical="center" wrapText="1"/>
    </xf>
    <xf numFmtId="0" fontId="55" fillId="23" borderId="1" xfId="0" applyFont="1" applyFill="1" applyBorder="1" applyAlignment="1">
      <alignment horizontal="center" vertical="center" wrapText="1"/>
    </xf>
    <xf numFmtId="0" fontId="55" fillId="23" borderId="1" xfId="0" applyFont="1" applyFill="1" applyBorder="1" applyAlignment="1">
      <alignment horizontal="right" vertical="center" wrapText="1"/>
    </xf>
    <xf numFmtId="0" fontId="5" fillId="24" borderId="5" xfId="0" applyFont="1" applyFill="1" applyBorder="1" applyAlignment="1">
      <alignment horizontal="center" wrapText="1"/>
    </xf>
    <xf numFmtId="43" fontId="40" fillId="7" borderId="0" xfId="2" applyFont="1" applyFill="1" applyBorder="1"/>
    <xf numFmtId="43" fontId="5" fillId="7" borderId="0" xfId="2" applyFont="1" applyFill="1" applyBorder="1"/>
    <xf numFmtId="0" fontId="5" fillId="17" borderId="28" xfId="0" applyFont="1" applyFill="1" applyBorder="1" applyAlignment="1">
      <alignment horizontal="center" wrapText="1"/>
    </xf>
    <xf numFmtId="43" fontId="36" fillId="25" borderId="29" xfId="2" applyFont="1" applyFill="1" applyBorder="1"/>
    <xf numFmtId="43" fontId="36" fillId="11" borderId="29" xfId="2" applyFont="1" applyFill="1" applyBorder="1"/>
    <xf numFmtId="43" fontId="36" fillId="9" borderId="30" xfId="2" applyFont="1" applyFill="1" applyBorder="1"/>
    <xf numFmtId="43" fontId="36" fillId="7" borderId="1" xfId="2" applyFont="1" applyFill="1" applyBorder="1"/>
    <xf numFmtId="0" fontId="56" fillId="21" borderId="4" xfId="0" applyNumberFormat="1" applyFont="1" applyFill="1" applyBorder="1" applyAlignment="1">
      <alignment vertical="center" wrapText="1"/>
    </xf>
    <xf numFmtId="0" fontId="56" fillId="21" borderId="4" xfId="0" applyNumberFormat="1" applyFont="1" applyFill="1" applyBorder="1" applyAlignment="1">
      <alignment horizontal="center" vertical="center" wrapText="1"/>
    </xf>
    <xf numFmtId="4" fontId="56" fillId="21" borderId="4" xfId="0" applyNumberFormat="1" applyFont="1" applyFill="1" applyBorder="1" applyAlignment="1">
      <alignment horizontal="center" vertical="center"/>
    </xf>
    <xf numFmtId="4" fontId="56" fillId="21" borderId="4" xfId="0" applyNumberFormat="1" applyFont="1" applyFill="1" applyBorder="1" applyAlignment="1">
      <alignment vertical="center" wrapText="1"/>
    </xf>
    <xf numFmtId="1" fontId="64" fillId="21" borderId="1" xfId="0" applyNumberFormat="1" applyFont="1" applyFill="1" applyBorder="1" applyAlignment="1">
      <alignment horizontal="center" vertical="center" wrapText="1"/>
    </xf>
    <xf numFmtId="0" fontId="17" fillId="21" borderId="1" xfId="0" applyFont="1" applyFill="1" applyBorder="1" applyAlignment="1">
      <alignment horizontal="center" vertical="center" wrapText="1"/>
    </xf>
    <xf numFmtId="0" fontId="64" fillId="21" borderId="1" xfId="0" applyFont="1" applyFill="1" applyBorder="1" applyAlignment="1">
      <alignment horizontal="center" vertical="center" wrapText="1"/>
    </xf>
    <xf numFmtId="43" fontId="0" fillId="0" borderId="0" xfId="0" applyNumberFormat="1"/>
    <xf numFmtId="4" fontId="6" fillId="7" borderId="1" xfId="0" applyNumberFormat="1" applyFont="1" applyFill="1" applyBorder="1" applyAlignment="1">
      <alignment vertical="center" wrapText="1"/>
    </xf>
    <xf numFmtId="0" fontId="6" fillId="6" borderId="1" xfId="0" applyNumberFormat="1" applyFont="1" applyFill="1" applyBorder="1" applyAlignment="1">
      <alignment vertical="center" wrapText="1"/>
    </xf>
    <xf numFmtId="3" fontId="6" fillId="0" borderId="0" xfId="0" applyNumberFormat="1" applyFont="1" applyFill="1" applyAlignment="1">
      <alignment vertical="center"/>
    </xf>
    <xf numFmtId="4" fontId="6" fillId="0" borderId="0" xfId="0" applyNumberFormat="1" applyFont="1" applyFill="1"/>
    <xf numFmtId="4" fontId="6" fillId="21" borderId="1" xfId="0" applyNumberFormat="1" applyFont="1" applyFill="1" applyBorder="1" applyAlignment="1">
      <alignment vertical="center" wrapText="1"/>
    </xf>
    <xf numFmtId="1" fontId="6" fillId="21" borderId="1" xfId="0" applyNumberFormat="1" applyFont="1" applyFill="1" applyBorder="1" applyAlignment="1">
      <alignment horizontal="center" vertical="center" wrapText="1"/>
    </xf>
    <xf numFmtId="0" fontId="6" fillId="21" borderId="1" xfId="0" applyNumberFormat="1" applyFont="1" applyFill="1" applyBorder="1" applyAlignment="1">
      <alignment vertical="center" wrapText="1"/>
    </xf>
    <xf numFmtId="1" fontId="6" fillId="7" borderId="1" xfId="0" applyNumberFormat="1" applyFont="1" applyFill="1" applyBorder="1" applyAlignment="1">
      <alignment horizontal="center" vertical="center" wrapText="1"/>
    </xf>
    <xf numFmtId="0" fontId="6" fillId="7" borderId="0" xfId="0" applyFont="1" applyFill="1" applyBorder="1" applyAlignment="1">
      <alignment horizontal="center" vertical="center" wrapText="1"/>
    </xf>
    <xf numFmtId="0" fontId="64" fillId="7" borderId="4" xfId="0" applyNumberFormat="1" applyFont="1" applyFill="1" applyBorder="1" applyAlignment="1">
      <alignment vertical="center" wrapText="1"/>
    </xf>
    <xf numFmtId="0" fontId="64" fillId="7" borderId="4" xfId="0" applyNumberFormat="1" applyFont="1" applyFill="1" applyBorder="1" applyAlignment="1">
      <alignment horizontal="center" vertical="center" wrapText="1"/>
    </xf>
    <xf numFmtId="4" fontId="71" fillId="7" borderId="4" xfId="0" applyNumberFormat="1" applyFont="1" applyFill="1" applyBorder="1" applyAlignment="1">
      <alignment horizontal="center" vertical="center"/>
    </xf>
    <xf numFmtId="1" fontId="64" fillId="7" borderId="1" xfId="0" applyNumberFormat="1" applyFont="1" applyFill="1" applyBorder="1" applyAlignment="1">
      <alignment horizontal="center" vertical="center" wrapText="1"/>
    </xf>
    <xf numFmtId="4" fontId="64" fillId="7" borderId="0" xfId="0" applyNumberFormat="1" applyFont="1" applyFill="1"/>
    <xf numFmtId="0" fontId="64" fillId="21" borderId="1" xfId="0" applyNumberFormat="1" applyFont="1" applyFill="1" applyBorder="1" applyAlignment="1">
      <alignment vertical="center" wrapText="1"/>
    </xf>
    <xf numFmtId="0" fontId="64" fillId="21" borderId="4" xfId="0" applyNumberFormat="1" applyFont="1" applyFill="1" applyBorder="1" applyAlignment="1">
      <alignment horizontal="center" vertical="center" wrapText="1"/>
    </xf>
    <xf numFmtId="4" fontId="74" fillId="21" borderId="1" xfId="0" applyNumberFormat="1" applyFont="1" applyFill="1" applyBorder="1" applyAlignment="1">
      <alignment horizontal="center" vertical="center"/>
    </xf>
    <xf numFmtId="4" fontId="72" fillId="21" borderId="1" xfId="0" applyNumberFormat="1" applyFont="1" applyFill="1" applyBorder="1" applyAlignment="1">
      <alignment vertical="center" wrapText="1"/>
    </xf>
    <xf numFmtId="1" fontId="55" fillId="21" borderId="1" xfId="0" applyNumberFormat="1" applyFont="1" applyFill="1" applyBorder="1" applyAlignment="1">
      <alignment horizontal="center" vertical="center" wrapText="1"/>
    </xf>
    <xf numFmtId="3" fontId="30" fillId="21" borderId="1" xfId="0" applyNumberFormat="1" applyFont="1" applyFill="1" applyBorder="1" applyAlignment="1">
      <alignment horizontal="center" vertical="center" wrapText="1"/>
    </xf>
    <xf numFmtId="0" fontId="17" fillId="23" borderId="1" xfId="0" applyFont="1" applyFill="1" applyBorder="1" applyAlignment="1">
      <alignment horizontal="center" vertical="center" wrapText="1"/>
    </xf>
    <xf numFmtId="0" fontId="17" fillId="23" borderId="1" xfId="0" applyNumberFormat="1" applyFont="1" applyFill="1" applyBorder="1" applyAlignment="1">
      <alignment vertical="center" wrapText="1"/>
    </xf>
    <xf numFmtId="4" fontId="17" fillId="23" borderId="26" xfId="0" applyNumberFormat="1" applyFont="1" applyFill="1" applyBorder="1" applyAlignment="1">
      <alignment horizontal="center" vertical="center" wrapText="1"/>
    </xf>
    <xf numFmtId="4" fontId="17" fillId="23" borderId="1" xfId="0" applyNumberFormat="1" applyFont="1" applyFill="1" applyBorder="1" applyAlignment="1">
      <alignment vertical="center" wrapText="1"/>
    </xf>
    <xf numFmtId="0" fontId="6" fillId="21" borderId="1" xfId="0" applyFont="1" applyFill="1" applyBorder="1" applyAlignment="1">
      <alignment vertical="center" wrapText="1"/>
    </xf>
    <xf numFmtId="0" fontId="6" fillId="21" borderId="26" xfId="0" applyNumberFormat="1" applyFont="1" applyFill="1" applyBorder="1" applyAlignment="1">
      <alignment horizontal="center" vertical="center" wrapText="1"/>
    </xf>
    <xf numFmtId="4" fontId="6" fillId="21" borderId="1" xfId="0" applyNumberFormat="1" applyFont="1" applyFill="1" applyBorder="1" applyAlignment="1">
      <alignment horizontal="right" vertical="center"/>
    </xf>
    <xf numFmtId="4" fontId="6" fillId="21" borderId="1" xfId="0" applyNumberFormat="1" applyFont="1" applyFill="1" applyBorder="1" applyAlignment="1">
      <alignment horizontal="right" vertical="center" wrapText="1"/>
    </xf>
    <xf numFmtId="0" fontId="6" fillId="21" borderId="10" xfId="0" applyFont="1" applyFill="1" applyBorder="1" applyAlignment="1">
      <alignment horizontal="center" vertical="center" wrapText="1"/>
    </xf>
    <xf numFmtId="0" fontId="6" fillId="21" borderId="1" xfId="0" applyFont="1" applyFill="1" applyBorder="1" applyAlignment="1">
      <alignment horizontal="center" vertical="center"/>
    </xf>
    <xf numFmtId="3" fontId="41" fillId="0" borderId="1" xfId="0" applyNumberFormat="1" applyFont="1" applyFill="1" applyBorder="1" applyAlignment="1">
      <alignment horizontal="center" vertical="center" wrapText="1"/>
    </xf>
    <xf numFmtId="0" fontId="46" fillId="0" borderId="1" xfId="0" applyNumberFormat="1" applyFont="1" applyFill="1" applyBorder="1" applyAlignment="1">
      <alignment horizontal="center" vertical="center" wrapText="1"/>
    </xf>
    <xf numFmtId="1" fontId="16" fillId="13" borderId="1" xfId="0" applyNumberFormat="1" applyFont="1" applyFill="1" applyBorder="1" applyAlignment="1">
      <alignment vertical="center" wrapText="1"/>
    </xf>
    <xf numFmtId="1" fontId="17" fillId="0" borderId="4" xfId="0" applyNumberFormat="1" applyFont="1" applyFill="1" applyBorder="1" applyAlignment="1">
      <alignment horizontal="center" vertical="center"/>
    </xf>
    <xf numFmtId="0" fontId="59" fillId="6" borderId="4" xfId="0" applyNumberFormat="1" applyFont="1" applyFill="1" applyBorder="1" applyAlignment="1">
      <alignment vertical="center" wrapText="1"/>
    </xf>
    <xf numFmtId="49" fontId="59" fillId="0" borderId="4" xfId="0" applyNumberFormat="1" applyFont="1" applyFill="1" applyBorder="1" applyAlignment="1">
      <alignment horizontal="center" vertical="center" wrapText="1"/>
    </xf>
    <xf numFmtId="0" fontId="17" fillId="0" borderId="4" xfId="0" applyFont="1" applyBorder="1" applyAlignment="1">
      <alignment horizontal="center" vertical="center" wrapText="1"/>
    </xf>
    <xf numFmtId="1" fontId="6" fillId="7" borderId="1" xfId="0" applyNumberFormat="1" applyFont="1" applyFill="1" applyBorder="1" applyAlignment="1">
      <alignment vertical="center"/>
    </xf>
    <xf numFmtId="43" fontId="36" fillId="26" borderId="29" xfId="2" applyFont="1" applyFill="1" applyBorder="1"/>
    <xf numFmtId="0" fontId="6" fillId="6" borderId="1" xfId="0" applyFont="1" applyFill="1" applyBorder="1" applyAlignment="1">
      <alignment vertical="center"/>
    </xf>
    <xf numFmtId="1" fontId="16" fillId="27" borderId="1" xfId="0" applyNumberFormat="1" applyFont="1" applyFill="1" applyBorder="1" applyAlignment="1">
      <alignment vertical="center" wrapText="1"/>
    </xf>
    <xf numFmtId="1" fontId="56" fillId="17" borderId="1" xfId="0" applyNumberFormat="1" applyFont="1" applyFill="1" applyBorder="1" applyAlignment="1">
      <alignment vertical="center" wrapText="1"/>
    </xf>
    <xf numFmtId="1" fontId="5" fillId="27" borderId="1" xfId="0" applyNumberFormat="1" applyFont="1" applyFill="1" applyBorder="1" applyAlignment="1">
      <alignment vertical="center" wrapText="1"/>
    </xf>
    <xf numFmtId="0" fontId="17" fillId="27" borderId="1" xfId="0" applyFont="1" applyFill="1" applyBorder="1" applyAlignment="1">
      <alignment horizontal="center" vertical="center" wrapText="1"/>
    </xf>
    <xf numFmtId="1" fontId="64" fillId="27" borderId="2" xfId="0" applyNumberFormat="1" applyFont="1" applyFill="1" applyBorder="1" applyAlignment="1">
      <alignment horizontal="center" vertical="center"/>
    </xf>
    <xf numFmtId="0" fontId="64" fillId="27" borderId="1" xfId="0" applyFont="1" applyFill="1" applyBorder="1" applyAlignment="1">
      <alignment horizontal="center" vertical="center" wrapText="1"/>
    </xf>
    <xf numFmtId="0" fontId="6" fillId="27" borderId="1" xfId="0" applyFont="1" applyFill="1" applyBorder="1" applyAlignment="1">
      <alignment vertical="center"/>
    </xf>
    <xf numFmtId="0" fontId="6" fillId="27" borderId="1" xfId="0" applyFont="1" applyFill="1" applyBorder="1" applyAlignment="1">
      <alignment vertical="center" wrapText="1"/>
    </xf>
    <xf numFmtId="4" fontId="24" fillId="0" borderId="0" xfId="0" applyNumberFormat="1" applyFont="1" applyFill="1" applyAlignment="1">
      <alignment horizontal="center" wrapText="1"/>
    </xf>
    <xf numFmtId="0" fontId="17" fillId="28" borderId="1" xfId="0" applyFont="1" applyFill="1" applyBorder="1" applyAlignment="1">
      <alignment horizontal="center" vertical="center" wrapText="1"/>
    </xf>
    <xf numFmtId="4" fontId="58" fillId="7" borderId="1" xfId="0" applyNumberFormat="1" applyFont="1" applyFill="1" applyBorder="1" applyAlignment="1">
      <alignment horizontal="center" vertical="center" wrapText="1"/>
    </xf>
    <xf numFmtId="1" fontId="16" fillId="29" borderId="1" xfId="0" applyNumberFormat="1" applyFont="1" applyFill="1" applyBorder="1" applyAlignment="1">
      <alignment vertical="center" wrapText="1"/>
    </xf>
    <xf numFmtId="0" fontId="6" fillId="24" borderId="1" xfId="0" applyFont="1" applyFill="1" applyBorder="1" applyAlignment="1">
      <alignment horizontal="center" vertical="center" wrapText="1"/>
    </xf>
    <xf numFmtId="1" fontId="16" fillId="20" borderId="1" xfId="0" applyNumberFormat="1" applyFont="1" applyFill="1" applyBorder="1" applyAlignment="1">
      <alignment vertical="center" wrapText="1"/>
    </xf>
    <xf numFmtId="4" fontId="72" fillId="20" borderId="4" xfId="0" applyNumberFormat="1" applyFont="1" applyFill="1" applyBorder="1" applyAlignment="1">
      <alignment horizontal="right" vertical="center" wrapText="1"/>
    </xf>
    <xf numFmtId="0" fontId="64" fillId="20" borderId="1" xfId="0" applyFont="1" applyFill="1" applyBorder="1" applyAlignment="1">
      <alignment horizontal="center" vertical="center" wrapText="1"/>
    </xf>
    <xf numFmtId="43" fontId="40" fillId="11" borderId="0" xfId="2" applyFont="1" applyFill="1" applyBorder="1"/>
    <xf numFmtId="43" fontId="5" fillId="11" borderId="0" xfId="2" applyFont="1" applyFill="1" applyBorder="1"/>
    <xf numFmtId="4" fontId="72" fillId="16" borderId="1" xfId="0" applyNumberFormat="1" applyFont="1" applyFill="1" applyBorder="1" applyAlignment="1">
      <alignment vertical="center" wrapText="1"/>
    </xf>
    <xf numFmtId="0" fontId="55" fillId="16" borderId="1" xfId="0" applyFont="1" applyFill="1" applyBorder="1" applyAlignment="1">
      <alignment horizontal="center" vertical="center" wrapText="1"/>
    </xf>
    <xf numFmtId="0" fontId="56" fillId="0" borderId="1" xfId="0" applyFont="1" applyFill="1" applyBorder="1" applyAlignment="1">
      <alignment horizontal="center" vertical="center" wrapText="1"/>
    </xf>
    <xf numFmtId="0" fontId="56" fillId="6" borderId="1" xfId="0" applyFont="1" applyFill="1" applyBorder="1" applyAlignment="1">
      <alignment vertical="center" wrapText="1"/>
    </xf>
    <xf numFmtId="4" fontId="56" fillId="0" borderId="1" xfId="0" applyNumberFormat="1" applyFont="1" applyFill="1" applyBorder="1" applyAlignment="1">
      <alignment horizontal="right" vertical="center" wrapText="1"/>
    </xf>
    <xf numFmtId="1" fontId="56" fillId="0" borderId="1" xfId="0" applyNumberFormat="1" applyFont="1" applyFill="1" applyBorder="1" applyAlignment="1">
      <alignment horizontal="center" vertical="center" wrapText="1"/>
    </xf>
    <xf numFmtId="0" fontId="56" fillId="0" borderId="1" xfId="0" applyFont="1" applyBorder="1" applyAlignment="1">
      <alignment horizontal="center" vertical="center" wrapText="1"/>
    </xf>
    <xf numFmtId="0" fontId="56" fillId="0" borderId="0" xfId="0" applyFont="1" applyFill="1" applyAlignment="1">
      <alignment horizontal="center"/>
    </xf>
    <xf numFmtId="0" fontId="5" fillId="24" borderId="31" xfId="0" applyFont="1" applyFill="1" applyBorder="1" applyAlignment="1">
      <alignment horizontal="center" wrapText="1"/>
    </xf>
    <xf numFmtId="0" fontId="5" fillId="17" borderId="32" xfId="0" applyFont="1" applyFill="1" applyBorder="1" applyAlignment="1">
      <alignment horizontal="center" wrapText="1"/>
    </xf>
    <xf numFmtId="43" fontId="36" fillId="16" borderId="32" xfId="2" applyFont="1" applyFill="1" applyBorder="1"/>
    <xf numFmtId="43" fontId="36" fillId="17" borderId="30" xfId="2" applyFont="1" applyFill="1" applyBorder="1"/>
    <xf numFmtId="0" fontId="17" fillId="24" borderId="2" xfId="0" applyFont="1" applyFill="1" applyBorder="1" applyAlignment="1">
      <alignment vertical="center" wrapText="1"/>
    </xf>
    <xf numFmtId="4" fontId="72" fillId="24" borderId="1" xfId="0" applyNumberFormat="1" applyFont="1" applyFill="1" applyBorder="1" applyAlignment="1">
      <alignment horizontal="right" vertical="center" wrapText="1"/>
    </xf>
    <xf numFmtId="43" fontId="36" fillId="7" borderId="29" xfId="2" applyFont="1" applyFill="1" applyBorder="1"/>
    <xf numFmtId="4" fontId="34" fillId="7" borderId="28" xfId="0" applyNumberFormat="1" applyFont="1" applyFill="1" applyBorder="1"/>
    <xf numFmtId="4" fontId="34" fillId="7" borderId="12" xfId="0" applyNumberFormat="1" applyFont="1" applyFill="1" applyBorder="1"/>
    <xf numFmtId="43" fontId="36" fillId="30" borderId="1" xfId="2" applyFont="1" applyFill="1" applyBorder="1"/>
    <xf numFmtId="0" fontId="6" fillId="7" borderId="0" xfId="0" applyFont="1" applyFill="1" applyAlignment="1">
      <alignment vertical="center" wrapText="1"/>
    </xf>
    <xf numFmtId="2" fontId="6" fillId="7" borderId="1" xfId="0" applyNumberFormat="1" applyFont="1" applyFill="1" applyBorder="1" applyAlignment="1">
      <alignment vertical="center" wrapText="1"/>
    </xf>
    <xf numFmtId="4" fontId="6" fillId="24" borderId="1" xfId="0" applyNumberFormat="1" applyFont="1" applyFill="1" applyBorder="1" applyAlignment="1">
      <alignment horizontal="right" vertical="center"/>
    </xf>
    <xf numFmtId="4" fontId="78" fillId="22" borderId="1" xfId="0" applyNumberFormat="1" applyFont="1" applyFill="1" applyBorder="1" applyAlignment="1">
      <alignment horizontal="left" vertical="center"/>
    </xf>
    <xf numFmtId="4" fontId="78" fillId="24" borderId="1" xfId="0" applyNumberFormat="1" applyFont="1" applyFill="1" applyBorder="1" applyAlignment="1">
      <alignment horizontal="left" vertical="center"/>
    </xf>
    <xf numFmtId="4" fontId="6" fillId="24" borderId="1" xfId="0" applyNumberFormat="1" applyFont="1" applyFill="1" applyBorder="1" applyAlignment="1">
      <alignment vertical="center" wrapText="1"/>
    </xf>
    <xf numFmtId="0" fontId="0" fillId="11" borderId="7" xfId="0" applyFill="1" applyBorder="1"/>
    <xf numFmtId="0" fontId="61" fillId="11" borderId="1" xfId="0" applyFont="1" applyFill="1" applyBorder="1" applyAlignment="1">
      <alignment wrapText="1"/>
    </xf>
    <xf numFmtId="4" fontId="62" fillId="11" borderId="1" xfId="0" applyNumberFormat="1" applyFont="1" applyFill="1" applyBorder="1" applyAlignment="1">
      <alignment wrapText="1"/>
    </xf>
    <xf numFmtId="4" fontId="10" fillId="11" borderId="10" xfId="0" applyNumberFormat="1" applyFont="1" applyFill="1" applyBorder="1"/>
    <xf numFmtId="4" fontId="10" fillId="11" borderId="25" xfId="0" applyNumberFormat="1" applyFont="1" applyFill="1" applyBorder="1"/>
    <xf numFmtId="43" fontId="36" fillId="11" borderId="1" xfId="2" applyFont="1" applyFill="1" applyBorder="1"/>
    <xf numFmtId="4" fontId="0" fillId="11" borderId="3" xfId="0" applyNumberFormat="1" applyFill="1" applyBorder="1"/>
    <xf numFmtId="4" fontId="0" fillId="11" borderId="1" xfId="0" applyNumberFormat="1" applyFill="1" applyBorder="1"/>
    <xf numFmtId="0" fontId="6" fillId="0" borderId="1" xfId="0" applyFont="1" applyBorder="1" applyAlignment="1">
      <alignment horizontal="center" vertical="center" wrapText="1"/>
    </xf>
    <xf numFmtId="4" fontId="6" fillId="24" borderId="1" xfId="0" applyNumberFormat="1" applyFont="1" applyFill="1" applyBorder="1" applyAlignment="1">
      <alignment horizontal="right" vertical="center" wrapText="1"/>
    </xf>
    <xf numFmtId="4" fontId="6" fillId="0" borderId="0" xfId="0" applyNumberFormat="1" applyFont="1" applyAlignment="1">
      <alignment vertical="center" wrapText="1"/>
    </xf>
    <xf numFmtId="0" fontId="6" fillId="0" borderId="0" xfId="0" applyFont="1" applyAlignment="1">
      <alignment vertical="center" wrapText="1"/>
    </xf>
    <xf numFmtId="43" fontId="36" fillId="8" borderId="29" xfId="2" applyFont="1" applyFill="1" applyBorder="1"/>
    <xf numFmtId="43" fontId="36" fillId="20" borderId="2" xfId="2" applyFont="1" applyFill="1" applyBorder="1"/>
    <xf numFmtId="43" fontId="36" fillId="8" borderId="2" xfId="2" applyFont="1" applyFill="1" applyBorder="1"/>
    <xf numFmtId="43" fontId="36" fillId="11" borderId="2" xfId="2" applyFont="1" applyFill="1" applyBorder="1"/>
    <xf numFmtId="43" fontId="5" fillId="20" borderId="13" xfId="2" applyFont="1" applyFill="1" applyBorder="1"/>
    <xf numFmtId="0" fontId="6" fillId="24" borderId="1" xfId="0" applyFont="1" applyFill="1" applyBorder="1" applyAlignment="1">
      <alignment vertical="center" wrapText="1"/>
    </xf>
    <xf numFmtId="0" fontId="6" fillId="24" borderId="1" xfId="0" applyFont="1" applyFill="1" applyBorder="1" applyAlignment="1">
      <alignment vertical="center"/>
    </xf>
    <xf numFmtId="4" fontId="6" fillId="24" borderId="1" xfId="0" applyNumberFormat="1" applyFont="1" applyFill="1" applyBorder="1" applyAlignment="1">
      <alignment horizontal="center" vertical="center"/>
    </xf>
    <xf numFmtId="0" fontId="6" fillId="24" borderId="1" xfId="0" applyNumberFormat="1" applyFont="1" applyFill="1" applyBorder="1" applyAlignment="1">
      <alignment vertical="center" wrapText="1"/>
    </xf>
    <xf numFmtId="0" fontId="6" fillId="24" borderId="26" xfId="0" applyFont="1" applyFill="1" applyBorder="1" applyAlignment="1">
      <alignment horizontal="center" vertical="center" wrapText="1"/>
    </xf>
    <xf numFmtId="0" fontId="6" fillId="22" borderId="26" xfId="0" applyFont="1" applyFill="1" applyBorder="1"/>
    <xf numFmtId="0" fontId="64" fillId="24" borderId="1" xfId="0" applyNumberFormat="1" applyFont="1" applyFill="1" applyBorder="1" applyAlignment="1">
      <alignment vertical="center" wrapText="1"/>
    </xf>
    <xf numFmtId="4" fontId="0" fillId="7" borderId="7" xfId="0" applyNumberFormat="1" applyFill="1" applyBorder="1"/>
    <xf numFmtId="4" fontId="0" fillId="7" borderId="32" xfId="0" applyNumberFormat="1" applyFill="1" applyBorder="1"/>
    <xf numFmtId="4" fontId="0" fillId="11" borderId="7" xfId="0" applyNumberFormat="1" applyFill="1" applyBorder="1"/>
    <xf numFmtId="4" fontId="0" fillId="7" borderId="33" xfId="0" applyNumberFormat="1" applyFill="1" applyBorder="1"/>
    <xf numFmtId="4" fontId="0" fillId="7" borderId="34" xfId="0" applyNumberFormat="1" applyFill="1" applyBorder="1"/>
    <xf numFmtId="4" fontId="0" fillId="7" borderId="19" xfId="0" applyNumberFormat="1" applyFill="1" applyBorder="1"/>
    <xf numFmtId="4" fontId="0" fillId="11" borderId="19" xfId="0" applyNumberFormat="1" applyFill="1" applyBorder="1"/>
    <xf numFmtId="4" fontId="0" fillId="7" borderId="20" xfId="0" applyNumberFormat="1" applyFill="1" applyBorder="1"/>
    <xf numFmtId="0" fontId="47" fillId="8" borderId="35" xfId="0" applyFont="1" applyFill="1" applyBorder="1" applyAlignment="1">
      <alignment horizontal="center" wrapText="1"/>
    </xf>
    <xf numFmtId="4" fontId="5" fillId="8" borderId="32" xfId="0" applyNumberFormat="1" applyFont="1" applyFill="1" applyBorder="1" applyAlignment="1">
      <alignment horizontal="center" wrapText="1"/>
    </xf>
    <xf numFmtId="4" fontId="5" fillId="8" borderId="31" xfId="0" applyNumberFormat="1" applyFont="1" applyFill="1" applyBorder="1" applyAlignment="1">
      <alignment horizontal="center" wrapText="1"/>
    </xf>
    <xf numFmtId="0" fontId="47" fillId="6" borderId="35" xfId="0" applyFont="1" applyFill="1" applyBorder="1" applyAlignment="1">
      <alignment horizontal="center" wrapText="1"/>
    </xf>
    <xf numFmtId="0" fontId="5" fillId="6" borderId="36" xfId="0" applyFont="1" applyFill="1" applyBorder="1" applyAlignment="1">
      <alignment horizontal="center" wrapText="1"/>
    </xf>
    <xf numFmtId="0" fontId="47" fillId="9" borderId="35" xfId="0" applyFont="1" applyFill="1" applyBorder="1" applyAlignment="1">
      <alignment horizontal="center" wrapText="1"/>
    </xf>
    <xf numFmtId="4" fontId="5" fillId="9" borderId="32" xfId="0" applyNumberFormat="1" applyFont="1" applyFill="1" applyBorder="1" applyAlignment="1">
      <alignment horizontal="center" wrapText="1"/>
    </xf>
    <xf numFmtId="4" fontId="5" fillId="9" borderId="31" xfId="0" applyNumberFormat="1" applyFont="1" applyFill="1" applyBorder="1" applyAlignment="1">
      <alignment horizontal="center" wrapText="1"/>
    </xf>
    <xf numFmtId="0" fontId="56" fillId="0" borderId="1" xfId="0" applyFont="1" applyFill="1" applyBorder="1" applyAlignment="1">
      <alignment horizontal="center" vertical="center"/>
    </xf>
    <xf numFmtId="1" fontId="60" fillId="0" borderId="1" xfId="0" applyNumberFormat="1" applyFont="1" applyFill="1" applyBorder="1" applyAlignment="1">
      <alignment horizontal="center" vertical="center" wrapText="1"/>
    </xf>
    <xf numFmtId="0" fontId="56" fillId="0" borderId="1" xfId="0" applyFont="1" applyBorder="1" applyAlignment="1">
      <alignment horizontal="right" vertical="center" wrapText="1"/>
    </xf>
    <xf numFmtId="0" fontId="56" fillId="0" borderId="1" xfId="0" applyFont="1" applyFill="1" applyBorder="1" applyAlignment="1">
      <alignment vertical="center"/>
    </xf>
    <xf numFmtId="0" fontId="56" fillId="16" borderId="1" xfId="0" applyFont="1" applyFill="1" applyBorder="1" applyAlignment="1">
      <alignment vertical="center" wrapText="1"/>
    </xf>
    <xf numFmtId="0" fontId="79" fillId="31" borderId="1" xfId="0" applyFont="1" applyFill="1" applyBorder="1" applyAlignment="1">
      <alignment horizontal="left" vertical="center" wrapText="1"/>
    </xf>
    <xf numFmtId="0" fontId="80" fillId="31" borderId="1" xfId="0" applyFont="1" applyFill="1" applyBorder="1" applyAlignment="1">
      <alignment horizontal="left" vertical="center" wrapText="1"/>
    </xf>
    <xf numFmtId="4" fontId="79" fillId="31" borderId="1" xfId="0" applyNumberFormat="1" applyFont="1" applyFill="1" applyBorder="1" applyAlignment="1">
      <alignment horizontal="left" vertical="center"/>
    </xf>
    <xf numFmtId="4" fontId="56" fillId="31" borderId="1" xfId="0" applyNumberFormat="1" applyFont="1" applyFill="1" applyBorder="1" applyAlignment="1">
      <alignment vertical="center" wrapText="1"/>
    </xf>
    <xf numFmtId="1" fontId="56" fillId="31" borderId="1" xfId="0" applyNumberFormat="1" applyFont="1" applyFill="1" applyBorder="1" applyAlignment="1">
      <alignment horizontal="center" vertical="center" wrapText="1"/>
    </xf>
    <xf numFmtId="0" fontId="58" fillId="31" borderId="1" xfId="0" applyFont="1" applyFill="1" applyBorder="1" applyAlignment="1">
      <alignment horizontal="right" vertical="center" wrapText="1"/>
    </xf>
    <xf numFmtId="0" fontId="58" fillId="31" borderId="1" xfId="0" applyFont="1" applyFill="1" applyBorder="1" applyAlignment="1">
      <alignment horizontal="center" vertical="center" wrapText="1"/>
    </xf>
    <xf numFmtId="0" fontId="56" fillId="31" borderId="1" xfId="0" applyFont="1" applyFill="1" applyBorder="1" applyAlignment="1">
      <alignment vertical="center" wrapText="1"/>
    </xf>
    <xf numFmtId="4" fontId="64" fillId="0" borderId="0" xfId="0" applyNumberFormat="1" applyFont="1" applyFill="1" applyBorder="1" applyAlignment="1">
      <alignment horizontal="center" vertical="center" wrapText="1"/>
    </xf>
    <xf numFmtId="4" fontId="0" fillId="32" borderId="7" xfId="0" applyNumberFormat="1" applyFill="1" applyBorder="1"/>
    <xf numFmtId="0" fontId="48" fillId="9" borderId="36" xfId="0" applyFont="1" applyFill="1" applyBorder="1" applyAlignment="1">
      <alignment horizontal="center" wrapText="1"/>
    </xf>
    <xf numFmtId="0" fontId="48" fillId="8" borderId="36" xfId="0" applyFont="1" applyFill="1" applyBorder="1" applyAlignment="1">
      <alignment horizontal="center" wrapText="1"/>
    </xf>
    <xf numFmtId="4" fontId="0" fillId="21" borderId="7" xfId="0" applyNumberFormat="1" applyFill="1" applyBorder="1"/>
    <xf numFmtId="0" fontId="6" fillId="0" borderId="0" xfId="0" applyFont="1" applyFill="1" applyBorder="1" applyAlignment="1">
      <alignment horizontal="center" vertical="center" wrapText="1"/>
    </xf>
    <xf numFmtId="3" fontId="58" fillId="6" borderId="1" xfId="0" applyNumberFormat="1" applyFont="1" applyFill="1" applyBorder="1" applyAlignment="1">
      <alignment horizontal="left" vertical="center" wrapText="1"/>
    </xf>
    <xf numFmtId="1" fontId="55" fillId="7" borderId="1" xfId="0" applyNumberFormat="1" applyFont="1" applyFill="1" applyBorder="1" applyAlignment="1">
      <alignment horizontal="center" vertical="center" wrapText="1"/>
    </xf>
    <xf numFmtId="1" fontId="56" fillId="7" borderId="2" xfId="0" applyNumberFormat="1" applyFont="1" applyFill="1" applyBorder="1" applyAlignment="1">
      <alignment horizontal="center" vertical="center"/>
    </xf>
    <xf numFmtId="0" fontId="56" fillId="7" borderId="1" xfId="0" applyNumberFormat="1" applyFont="1" applyFill="1" applyBorder="1" applyAlignment="1">
      <alignment vertical="center" wrapText="1"/>
    </xf>
    <xf numFmtId="0" fontId="56" fillId="7" borderId="4" xfId="0" applyNumberFormat="1" applyFont="1" applyFill="1" applyBorder="1" applyAlignment="1">
      <alignment horizontal="center" vertical="center" wrapText="1"/>
    </xf>
    <xf numFmtId="4" fontId="64" fillId="0" borderId="0" xfId="0" applyNumberFormat="1" applyFont="1" applyFill="1" applyBorder="1" applyAlignment="1">
      <alignment horizontal="center" vertical="center" wrapText="1"/>
    </xf>
    <xf numFmtId="0" fontId="81" fillId="7" borderId="1" xfId="0" applyNumberFormat="1" applyFont="1" applyFill="1" applyBorder="1" applyAlignment="1">
      <alignment horizontal="center" vertical="center" wrapText="1"/>
    </xf>
    <xf numFmtId="0" fontId="64" fillId="10" borderId="2" xfId="0" applyNumberFormat="1" applyFont="1" applyFill="1" applyBorder="1" applyAlignment="1">
      <alignment vertical="center" wrapText="1"/>
    </xf>
    <xf numFmtId="3" fontId="30" fillId="13" borderId="1" xfId="0" applyNumberFormat="1" applyFont="1" applyFill="1" applyBorder="1" applyAlignment="1">
      <alignment horizontal="center" vertical="center" wrapText="1"/>
    </xf>
    <xf numFmtId="2" fontId="30" fillId="13" borderId="1" xfId="0" applyNumberFormat="1" applyFont="1" applyFill="1" applyBorder="1" applyAlignment="1">
      <alignment horizontal="left" vertical="center" wrapText="1"/>
    </xf>
    <xf numFmtId="2" fontId="30" fillId="13" borderId="1" xfId="0" applyNumberFormat="1" applyFont="1" applyFill="1" applyBorder="1" applyAlignment="1">
      <alignment horizontal="center" vertical="center" wrapText="1"/>
    </xf>
    <xf numFmtId="4" fontId="29" fillId="13" borderId="1" xfId="0" applyNumberFormat="1" applyFont="1" applyFill="1" applyBorder="1" applyAlignment="1">
      <alignment vertical="center" wrapText="1"/>
    </xf>
    <xf numFmtId="3" fontId="30" fillId="13" borderId="1" xfId="1" applyNumberFormat="1" applyFont="1" applyFill="1" applyBorder="1" applyAlignment="1">
      <alignment horizontal="center" vertical="center" wrapText="1"/>
    </xf>
    <xf numFmtId="3" fontId="30" fillId="30" borderId="1" xfId="0" applyNumberFormat="1" applyFont="1" applyFill="1" applyBorder="1" applyAlignment="1">
      <alignment horizontal="center" vertical="center" wrapText="1"/>
    </xf>
    <xf numFmtId="2" fontId="30" fillId="30" borderId="1" xfId="0" applyNumberFormat="1" applyFont="1" applyFill="1" applyBorder="1" applyAlignment="1">
      <alignment horizontal="left" vertical="center" wrapText="1"/>
    </xf>
    <xf numFmtId="2" fontId="30" fillId="30" borderId="1" xfId="0" applyNumberFormat="1" applyFont="1" applyFill="1" applyBorder="1" applyAlignment="1">
      <alignment horizontal="center" vertical="center" wrapText="1"/>
    </xf>
    <xf numFmtId="4" fontId="29" fillId="30" borderId="1" xfId="0" applyNumberFormat="1" applyFont="1" applyFill="1" applyBorder="1" applyAlignment="1">
      <alignment vertical="center" wrapText="1"/>
    </xf>
    <xf numFmtId="3" fontId="30" fillId="30" borderId="1" xfId="1" applyNumberFormat="1" applyFont="1" applyFill="1" applyBorder="1" applyAlignment="1">
      <alignment horizontal="center" vertical="center" wrapText="1"/>
    </xf>
    <xf numFmtId="3" fontId="30" fillId="30" borderId="1" xfId="0" applyNumberFormat="1" applyFont="1" applyFill="1" applyBorder="1" applyAlignment="1">
      <alignment horizontal="left" vertical="center" wrapText="1"/>
    </xf>
    <xf numFmtId="0" fontId="46" fillId="30" borderId="1" xfId="0" applyNumberFormat="1" applyFont="1" applyFill="1" applyBorder="1" applyAlignment="1">
      <alignment horizontal="center" vertical="center" wrapText="1"/>
    </xf>
    <xf numFmtId="4" fontId="30" fillId="30" borderId="1" xfId="0" applyNumberFormat="1" applyFont="1" applyFill="1" applyBorder="1" applyAlignment="1">
      <alignment horizontal="right" vertical="center" wrapText="1"/>
    </xf>
    <xf numFmtId="3" fontId="30" fillId="30" borderId="1" xfId="0" applyNumberFormat="1" applyFont="1" applyFill="1" applyBorder="1" applyAlignment="1">
      <alignment horizontal="right" vertical="center" wrapText="1"/>
    </xf>
    <xf numFmtId="0" fontId="33" fillId="0" borderId="0" xfId="0" applyFont="1" applyFill="1" applyBorder="1" applyAlignment="1">
      <alignment vertical="center"/>
    </xf>
    <xf numFmtId="0" fontId="49" fillId="7" borderId="0" xfId="0" applyFont="1" applyFill="1" applyBorder="1" applyAlignment="1">
      <alignment vertical="center"/>
    </xf>
    <xf numFmtId="4" fontId="49" fillId="0" borderId="0" xfId="0" applyNumberFormat="1" applyFont="1" applyFill="1" applyBorder="1" applyAlignment="1">
      <alignment vertical="center"/>
    </xf>
    <xf numFmtId="0" fontId="49" fillId="0" borderId="0" xfId="0" applyFont="1" applyFill="1" applyBorder="1" applyAlignment="1">
      <alignment horizontal="center" vertical="center"/>
    </xf>
    <xf numFmtId="0" fontId="32" fillId="0" borderId="0" xfId="0" applyFont="1" applyFill="1" applyBorder="1" applyAlignment="1">
      <alignment vertical="center"/>
    </xf>
    <xf numFmtId="0" fontId="32" fillId="0" borderId="0" xfId="0" applyFont="1" applyFill="1" applyBorder="1" applyAlignment="1">
      <alignment horizontal="center" vertical="center"/>
    </xf>
    <xf numFmtId="0" fontId="32" fillId="0" borderId="0" xfId="0" applyFont="1" applyFill="1" applyAlignment="1">
      <alignment vertical="center"/>
    </xf>
    <xf numFmtId="4" fontId="32" fillId="0" borderId="0" xfId="0" applyNumberFormat="1" applyFont="1" applyFill="1" applyBorder="1" applyAlignment="1">
      <alignment vertical="center"/>
    </xf>
    <xf numFmtId="0" fontId="33" fillId="7" borderId="0" xfId="0" applyFont="1" applyFill="1" applyAlignment="1">
      <alignment horizontal="center" vertical="center"/>
    </xf>
    <xf numFmtId="0" fontId="32" fillId="7" borderId="0" xfId="0" applyFont="1" applyFill="1" applyBorder="1" applyAlignment="1">
      <alignment horizontal="center" vertical="center"/>
    </xf>
    <xf numFmtId="0" fontId="32" fillId="7" borderId="0" xfId="0" applyFont="1" applyFill="1" applyBorder="1" applyAlignment="1">
      <alignment horizontal="center" vertical="top"/>
    </xf>
    <xf numFmtId="0" fontId="32" fillId="7" borderId="0" xfId="0" applyFont="1" applyFill="1" applyAlignment="1">
      <alignment horizontal="center" vertical="top"/>
    </xf>
    <xf numFmtId="0" fontId="32" fillId="7" borderId="0" xfId="0" applyFont="1" applyFill="1" applyAlignment="1">
      <alignment horizontal="center" vertical="center"/>
    </xf>
    <xf numFmtId="49" fontId="6" fillId="0" borderId="0" xfId="0" applyNumberFormat="1" applyFont="1" applyAlignment="1">
      <alignment vertical="center"/>
    </xf>
    <xf numFmtId="1" fontId="64" fillId="30" borderId="2" xfId="0" applyNumberFormat="1" applyFont="1" applyFill="1" applyBorder="1" applyAlignment="1">
      <alignment horizontal="center" vertical="center"/>
    </xf>
    <xf numFmtId="0" fontId="64" fillId="30" borderId="1" xfId="0" applyNumberFormat="1" applyFont="1" applyFill="1" applyBorder="1" applyAlignment="1">
      <alignment vertical="center" wrapText="1"/>
    </xf>
    <xf numFmtId="4" fontId="74" fillId="30" borderId="1" xfId="0" applyNumberFormat="1" applyFont="1" applyFill="1" applyBorder="1" applyAlignment="1">
      <alignment horizontal="center" vertical="center"/>
    </xf>
    <xf numFmtId="4" fontId="72" fillId="30" borderId="1" xfId="0" applyNumberFormat="1" applyFont="1" applyFill="1" applyBorder="1" applyAlignment="1">
      <alignment vertical="center" wrapText="1"/>
    </xf>
    <xf numFmtId="1" fontId="55" fillId="30" borderId="1" xfId="0" applyNumberFormat="1" applyFont="1" applyFill="1" applyBorder="1" applyAlignment="1">
      <alignment horizontal="center" vertical="center" wrapText="1"/>
    </xf>
    <xf numFmtId="0" fontId="17" fillId="30" borderId="1" xfId="0" applyFont="1" applyFill="1" applyBorder="1" applyAlignment="1">
      <alignment horizontal="center" vertical="center" wrapText="1"/>
    </xf>
    <xf numFmtId="0" fontId="64" fillId="30" borderId="1" xfId="0" applyFont="1" applyFill="1" applyBorder="1" applyAlignment="1">
      <alignment horizontal="center" vertical="center" wrapText="1"/>
    </xf>
    <xf numFmtId="4" fontId="17" fillId="30" borderId="1" xfId="0" applyNumberFormat="1" applyFont="1" applyFill="1" applyBorder="1" applyAlignment="1">
      <alignment vertical="center" wrapText="1"/>
    </xf>
    <xf numFmtId="0" fontId="55" fillId="30" borderId="1" xfId="0" applyFont="1" applyFill="1" applyBorder="1" applyAlignment="1">
      <alignment horizontal="right" vertical="center" wrapText="1"/>
    </xf>
    <xf numFmtId="0" fontId="55" fillId="30" borderId="1" xfId="0" applyFont="1" applyFill="1" applyBorder="1" applyAlignment="1">
      <alignment horizontal="center" vertical="center" wrapText="1"/>
    </xf>
    <xf numFmtId="0" fontId="17" fillId="30" borderId="1" xfId="0" applyNumberFormat="1" applyFont="1" applyFill="1" applyBorder="1" applyAlignment="1">
      <alignment vertical="center" wrapText="1"/>
    </xf>
    <xf numFmtId="0" fontId="56" fillId="30" borderId="4" xfId="0" applyNumberFormat="1" applyFont="1" applyFill="1" applyBorder="1" applyAlignment="1">
      <alignment vertical="center" wrapText="1"/>
    </xf>
    <xf numFmtId="4" fontId="56" fillId="30" borderId="4" xfId="0" applyNumberFormat="1" applyFont="1" applyFill="1" applyBorder="1" applyAlignment="1">
      <alignment horizontal="center" vertical="center"/>
    </xf>
    <xf numFmtId="4" fontId="56" fillId="30" borderId="4" xfId="0" applyNumberFormat="1" applyFont="1" applyFill="1" applyBorder="1" applyAlignment="1">
      <alignment vertical="center" wrapText="1"/>
    </xf>
    <xf numFmtId="1" fontId="64" fillId="30" borderId="1" xfId="0" applyNumberFormat="1" applyFont="1" applyFill="1" applyBorder="1" applyAlignment="1">
      <alignment horizontal="center" vertical="center" wrapText="1"/>
    </xf>
    <xf numFmtId="1" fontId="5" fillId="30" borderId="1" xfId="0" applyNumberFormat="1" applyFont="1" applyFill="1" applyBorder="1" applyAlignment="1">
      <alignment vertical="center" wrapText="1"/>
    </xf>
    <xf numFmtId="0" fontId="6" fillId="30" borderId="1" xfId="0" applyFont="1" applyFill="1" applyBorder="1" applyAlignment="1">
      <alignment vertical="center" wrapText="1"/>
    </xf>
    <xf numFmtId="4" fontId="6" fillId="30" borderId="1" xfId="0" applyNumberFormat="1" applyFont="1" applyFill="1" applyBorder="1" applyAlignment="1">
      <alignment horizontal="right" vertical="center"/>
    </xf>
    <xf numFmtId="4" fontId="6" fillId="30" borderId="1" xfId="0" applyNumberFormat="1" applyFont="1" applyFill="1" applyBorder="1" applyAlignment="1">
      <alignment horizontal="right" vertical="center" wrapText="1"/>
    </xf>
    <xf numFmtId="0" fontId="6" fillId="30" borderId="10" xfId="0" applyFont="1" applyFill="1" applyBorder="1" applyAlignment="1">
      <alignment horizontal="center" vertical="center" wrapText="1"/>
    </xf>
    <xf numFmtId="0" fontId="6" fillId="30" borderId="1" xfId="0" applyFont="1" applyFill="1" applyBorder="1" applyAlignment="1">
      <alignment horizontal="center" vertical="center"/>
    </xf>
    <xf numFmtId="0" fontId="71" fillId="30" borderId="0" xfId="0" applyFont="1" applyFill="1" applyAlignment="1">
      <alignment wrapText="1"/>
    </xf>
    <xf numFmtId="0" fontId="6" fillId="30" borderId="0" xfId="0" applyFont="1" applyFill="1"/>
    <xf numFmtId="0" fontId="0" fillId="30" borderId="0" xfId="0" applyFill="1"/>
    <xf numFmtId="4" fontId="0" fillId="30" borderId="0" xfId="0" applyNumberFormat="1" applyFill="1"/>
    <xf numFmtId="3" fontId="50" fillId="7" borderId="1" xfId="0" applyNumberFormat="1" applyFont="1" applyFill="1" applyBorder="1" applyAlignment="1">
      <alignment horizontal="center" vertical="center" wrapText="1"/>
    </xf>
    <xf numFmtId="3" fontId="51" fillId="7" borderId="1" xfId="0" applyNumberFormat="1" applyFont="1" applyFill="1" applyBorder="1" applyAlignment="1">
      <alignment horizontal="center" vertical="center" wrapText="1"/>
    </xf>
    <xf numFmtId="4" fontId="0" fillId="6" borderId="19" xfId="0" applyNumberFormat="1" applyFill="1" applyBorder="1"/>
    <xf numFmtId="4" fontId="55" fillId="0" borderId="0" xfId="0" applyNumberFormat="1" applyFont="1" applyFill="1" applyBorder="1" applyAlignment="1">
      <alignment horizontal="center" vertical="center" wrapText="1"/>
    </xf>
    <xf numFmtId="4" fontId="64" fillId="0" borderId="0" xfId="0" applyNumberFormat="1" applyFont="1" applyFill="1" applyBorder="1" applyAlignment="1">
      <alignment horizontal="center" vertical="center" wrapText="1"/>
    </xf>
    <xf numFmtId="43" fontId="36" fillId="6" borderId="37" xfId="2" applyFont="1" applyFill="1" applyBorder="1"/>
    <xf numFmtId="3" fontId="30" fillId="30" borderId="1" xfId="0" applyNumberFormat="1" applyFont="1" applyFill="1" applyBorder="1" applyAlignment="1">
      <alignment horizontal="center" vertical="top" wrapText="1"/>
    </xf>
    <xf numFmtId="0" fontId="17" fillId="24" borderId="1" xfId="0" applyFont="1" applyFill="1" applyBorder="1" applyAlignment="1">
      <alignment horizontal="center" vertical="center"/>
    </xf>
    <xf numFmtId="1" fontId="16" fillId="24" borderId="1" xfId="0" applyNumberFormat="1" applyFont="1" applyFill="1" applyBorder="1" applyAlignment="1">
      <alignment vertical="center" wrapText="1"/>
    </xf>
    <xf numFmtId="0" fontId="3" fillId="0" borderId="2" xfId="0" applyFont="1" applyFill="1" applyBorder="1" applyAlignment="1">
      <alignment horizontal="center" vertical="center"/>
    </xf>
    <xf numFmtId="0" fontId="3" fillId="0" borderId="26" xfId="0" applyFont="1" applyFill="1" applyBorder="1" applyAlignment="1">
      <alignment horizontal="center" vertical="center"/>
    </xf>
    <xf numFmtId="0" fontId="37" fillId="0" borderId="2" xfId="0" applyFont="1" applyFill="1" applyBorder="1" applyAlignment="1">
      <alignment horizontal="center"/>
    </xf>
    <xf numFmtId="0" fontId="37" fillId="0" borderId="26" xfId="0" applyFont="1" applyFill="1" applyBorder="1" applyAlignment="1">
      <alignment horizontal="center"/>
    </xf>
    <xf numFmtId="4" fontId="5" fillId="33" borderId="38" xfId="0" applyNumberFormat="1" applyFont="1" applyFill="1" applyBorder="1"/>
    <xf numFmtId="4" fontId="5" fillId="33" borderId="6" xfId="0" applyNumberFormat="1" applyFont="1" applyFill="1" applyBorder="1"/>
    <xf numFmtId="4" fontId="5" fillId="33" borderId="39" xfId="0" applyNumberFormat="1" applyFont="1" applyFill="1" applyBorder="1"/>
    <xf numFmtId="0" fontId="0" fillId="0" borderId="20" xfId="0" applyBorder="1"/>
    <xf numFmtId="4" fontId="5" fillId="17" borderId="4" xfId="0" applyNumberFormat="1" applyFont="1" applyFill="1" applyBorder="1"/>
    <xf numFmtId="4" fontId="0" fillId="7" borderId="0" xfId="0" applyNumberFormat="1" applyFill="1" applyBorder="1"/>
    <xf numFmtId="0" fontId="0" fillId="0" borderId="0" xfId="0" applyBorder="1"/>
    <xf numFmtId="4" fontId="6" fillId="7" borderId="0" xfId="0" applyNumberFormat="1" applyFont="1" applyFill="1" applyBorder="1"/>
    <xf numFmtId="0" fontId="6" fillId="34" borderId="1" xfId="0" applyNumberFormat="1" applyFont="1" applyFill="1" applyBorder="1" applyAlignment="1">
      <alignment vertical="center" wrapText="1"/>
    </xf>
    <xf numFmtId="0" fontId="6" fillId="34" borderId="1" xfId="0" applyFont="1" applyFill="1" applyBorder="1" applyAlignment="1">
      <alignment vertical="center"/>
    </xf>
    <xf numFmtId="3" fontId="30" fillId="34" borderId="1" xfId="0" applyNumberFormat="1" applyFont="1" applyFill="1" applyBorder="1" applyAlignment="1">
      <alignment horizontal="center" vertical="center" wrapText="1"/>
    </xf>
    <xf numFmtId="0" fontId="6" fillId="15" borderId="1" xfId="0" applyNumberFormat="1" applyFont="1" applyFill="1" applyBorder="1" applyAlignment="1">
      <alignment vertical="center" wrapText="1"/>
    </xf>
    <xf numFmtId="0" fontId="6" fillId="15" borderId="1" xfId="0" applyFont="1" applyFill="1" applyBorder="1" applyAlignment="1">
      <alignment horizontal="center" vertical="center" wrapText="1"/>
    </xf>
    <xf numFmtId="4" fontId="6" fillId="15" borderId="1" xfId="0" applyNumberFormat="1" applyFont="1" applyFill="1" applyBorder="1" applyAlignment="1">
      <alignment vertical="center" wrapText="1"/>
    </xf>
    <xf numFmtId="1" fontId="6" fillId="15" borderId="1" xfId="0" applyNumberFormat="1" applyFont="1" applyFill="1" applyBorder="1" applyAlignment="1">
      <alignment horizontal="center" vertical="center" wrapText="1"/>
    </xf>
    <xf numFmtId="0" fontId="6" fillId="15" borderId="1" xfId="0" applyFont="1" applyFill="1" applyBorder="1" applyAlignment="1">
      <alignment vertical="center"/>
    </xf>
    <xf numFmtId="0" fontId="6" fillId="15" borderId="26" xfId="0" applyFont="1" applyFill="1" applyBorder="1" applyAlignment="1">
      <alignment horizontal="center" vertical="center" wrapText="1"/>
    </xf>
    <xf numFmtId="3" fontId="30" fillId="15" borderId="1" xfId="0" applyNumberFormat="1" applyFont="1" applyFill="1" applyBorder="1" applyAlignment="1">
      <alignment horizontal="left" vertical="center" wrapText="1"/>
    </xf>
    <xf numFmtId="3" fontId="30" fillId="15" borderId="1" xfId="0" applyNumberFormat="1" applyFont="1" applyFill="1" applyBorder="1" applyAlignment="1">
      <alignment horizontal="center" vertical="center" wrapText="1"/>
    </xf>
    <xf numFmtId="4" fontId="30" fillId="15" borderId="1" xfId="0" applyNumberFormat="1" applyFont="1" applyFill="1" applyBorder="1" applyAlignment="1">
      <alignment horizontal="right" vertical="center" wrapText="1"/>
    </xf>
    <xf numFmtId="3" fontId="30" fillId="15" borderId="1" xfId="0" applyNumberFormat="1" applyFont="1" applyFill="1" applyBorder="1" applyAlignment="1">
      <alignment horizontal="right" vertical="center" wrapText="1"/>
    </xf>
    <xf numFmtId="4" fontId="30" fillId="15" borderId="1" xfId="0" applyNumberFormat="1" applyFont="1" applyFill="1" applyBorder="1" applyAlignment="1">
      <alignment horizontal="center" vertical="center" wrapText="1"/>
    </xf>
    <xf numFmtId="0" fontId="6" fillId="0" borderId="3"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26" xfId="0" applyFont="1" applyFill="1" applyBorder="1" applyAlignment="1">
      <alignment horizontal="center" vertical="center"/>
    </xf>
    <xf numFmtId="0" fontId="5" fillId="0" borderId="0" xfId="0" applyFont="1" applyFill="1" applyAlignment="1">
      <alignment horizontal="center"/>
    </xf>
    <xf numFmtId="4" fontId="6" fillId="6" borderId="1" xfId="0" applyNumberFormat="1" applyFont="1" applyFill="1" applyBorder="1" applyAlignment="1">
      <alignment vertical="center" wrapText="1"/>
    </xf>
    <xf numFmtId="0" fontId="64" fillId="24" borderId="1" xfId="0" applyNumberFormat="1" applyFont="1" applyFill="1" applyBorder="1" applyAlignment="1">
      <alignment horizontal="center" vertical="center" wrapText="1"/>
    </xf>
    <xf numFmtId="0" fontId="82" fillId="24" borderId="4" xfId="0" applyNumberFormat="1" applyFont="1" applyFill="1" applyBorder="1" applyAlignment="1">
      <alignment horizontal="center" vertical="center" wrapText="1"/>
    </xf>
    <xf numFmtId="0" fontId="64" fillId="24" borderId="4" xfId="0" applyNumberFormat="1" applyFont="1" applyFill="1" applyBorder="1" applyAlignment="1">
      <alignment horizontal="center" vertical="center" wrapText="1"/>
    </xf>
    <xf numFmtId="4" fontId="17" fillId="24" borderId="26" xfId="0" applyNumberFormat="1" applyFont="1" applyFill="1" applyBorder="1" applyAlignment="1">
      <alignment horizontal="center" vertical="center" wrapText="1"/>
    </xf>
    <xf numFmtId="0" fontId="6" fillId="24" borderId="26" xfId="0" applyNumberFormat="1" applyFont="1" applyFill="1" applyBorder="1" applyAlignment="1">
      <alignment horizontal="center" vertical="center" wrapText="1"/>
    </xf>
    <xf numFmtId="43" fontId="36" fillId="33" borderId="29" xfId="2" applyFont="1" applyFill="1" applyBorder="1"/>
    <xf numFmtId="0" fontId="64" fillId="24" borderId="1" xfId="0" applyFont="1" applyFill="1" applyBorder="1" applyAlignment="1">
      <alignment horizontal="center" vertical="center" wrapText="1"/>
    </xf>
    <xf numFmtId="0" fontId="6" fillId="24" borderId="4" xfId="0" applyNumberFormat="1" applyFont="1" applyFill="1" applyBorder="1" applyAlignment="1">
      <alignment horizontal="center" vertical="center" wrapText="1"/>
    </xf>
    <xf numFmtId="4" fontId="17" fillId="24" borderId="1" xfId="0" applyNumberFormat="1" applyFont="1" applyFill="1" applyBorder="1" applyAlignment="1">
      <alignment horizontal="center" vertical="center"/>
    </xf>
    <xf numFmtId="4" fontId="6" fillId="0" borderId="0" xfId="0" applyNumberFormat="1" applyFont="1"/>
    <xf numFmtId="0" fontId="34" fillId="9" borderId="36" xfId="0" applyFont="1" applyFill="1" applyBorder="1" applyAlignment="1">
      <alignment horizontal="center"/>
    </xf>
    <xf numFmtId="0" fontId="34" fillId="9" borderId="44" xfId="0" applyFont="1" applyFill="1" applyBorder="1" applyAlignment="1">
      <alignment horizontal="center"/>
    </xf>
    <xf numFmtId="0" fontId="6" fillId="0" borderId="45" xfId="0" applyFont="1" applyBorder="1" applyAlignment="1">
      <alignment horizontal="center"/>
    </xf>
    <xf numFmtId="0" fontId="0" fillId="0" borderId="46" xfId="0" applyBorder="1" applyAlignment="1">
      <alignment horizontal="center"/>
    </xf>
    <xf numFmtId="4" fontId="5" fillId="31" borderId="5" xfId="0" applyNumberFormat="1" applyFont="1" applyFill="1" applyBorder="1" applyAlignment="1">
      <alignment horizontal="center"/>
    </xf>
    <xf numFmtId="4" fontId="5" fillId="31" borderId="6" xfId="0" applyNumberFormat="1" applyFont="1" applyFill="1" applyBorder="1" applyAlignment="1">
      <alignment horizontal="center"/>
    </xf>
    <xf numFmtId="4" fontId="5" fillId="31" borderId="40" xfId="0" applyNumberFormat="1" applyFont="1" applyFill="1" applyBorder="1" applyAlignment="1">
      <alignment horizontal="center"/>
    </xf>
    <xf numFmtId="4" fontId="5" fillId="31" borderId="28" xfId="0" applyNumberFormat="1" applyFont="1" applyFill="1" applyBorder="1" applyAlignment="1">
      <alignment horizontal="center"/>
    </xf>
    <xf numFmtId="4" fontId="5" fillId="31" borderId="41" xfId="0" applyNumberFormat="1" applyFont="1" applyFill="1" applyBorder="1" applyAlignment="1">
      <alignment horizontal="center"/>
    </xf>
    <xf numFmtId="4" fontId="5" fillId="31" borderId="42" xfId="0" applyNumberFormat="1" applyFont="1" applyFill="1" applyBorder="1" applyAlignment="1">
      <alignment horizontal="center"/>
    </xf>
    <xf numFmtId="4" fontId="5" fillId="8" borderId="43" xfId="0" applyNumberFormat="1" applyFont="1" applyFill="1" applyBorder="1" applyAlignment="1">
      <alignment horizontal="center" wrapText="1"/>
    </xf>
    <xf numFmtId="4" fontId="5" fillId="8" borderId="7" xfId="0" applyNumberFormat="1" applyFont="1" applyFill="1" applyBorder="1" applyAlignment="1">
      <alignment horizontal="center" wrapText="1"/>
    </xf>
    <xf numFmtId="0" fontId="5" fillId="0" borderId="26" xfId="0" applyFont="1" applyBorder="1" applyAlignment="1">
      <alignment horizontal="center"/>
    </xf>
    <xf numFmtId="0" fontId="5" fillId="9" borderId="36" xfId="0" applyFont="1" applyFill="1" applyBorder="1" applyAlignment="1">
      <alignment horizontal="center"/>
    </xf>
    <xf numFmtId="0" fontId="5" fillId="9" borderId="45" xfId="0" applyFont="1" applyFill="1" applyBorder="1" applyAlignment="1">
      <alignment horizontal="center"/>
    </xf>
    <xf numFmtId="0" fontId="5" fillId="6" borderId="5" xfId="0" applyFont="1" applyFill="1" applyBorder="1" applyAlignment="1">
      <alignment horizontal="center" wrapText="1"/>
    </xf>
    <xf numFmtId="0" fontId="5" fillId="6" borderId="37" xfId="0" applyFont="1" applyFill="1" applyBorder="1" applyAlignment="1">
      <alignment horizontal="center" wrapText="1"/>
    </xf>
    <xf numFmtId="0" fontId="5" fillId="6" borderId="2" xfId="0" applyFont="1" applyFill="1" applyBorder="1" applyAlignment="1">
      <alignment horizontal="center" wrapText="1"/>
    </xf>
    <xf numFmtId="0" fontId="5" fillId="6" borderId="19" xfId="0" applyFont="1" applyFill="1" applyBorder="1" applyAlignment="1">
      <alignment horizontal="center" wrapText="1"/>
    </xf>
    <xf numFmtId="0" fontId="5" fillId="31" borderId="5" xfId="0" applyFont="1" applyFill="1" applyBorder="1" applyAlignment="1">
      <alignment horizontal="center"/>
    </xf>
    <xf numFmtId="0" fontId="5" fillId="31" borderId="6" xfId="0" applyFont="1" applyFill="1" applyBorder="1" applyAlignment="1">
      <alignment horizontal="center"/>
    </xf>
    <xf numFmtId="0" fontId="5" fillId="31" borderId="40" xfId="0" applyFont="1" applyFill="1" applyBorder="1" applyAlignment="1">
      <alignment horizontal="center"/>
    </xf>
    <xf numFmtId="0" fontId="5" fillId="31" borderId="28" xfId="0" applyFont="1" applyFill="1" applyBorder="1" applyAlignment="1">
      <alignment horizontal="center"/>
    </xf>
    <xf numFmtId="0" fontId="5" fillId="31" borderId="41" xfId="0" applyFont="1" applyFill="1" applyBorder="1" applyAlignment="1">
      <alignment horizontal="center"/>
    </xf>
    <xf numFmtId="0" fontId="5" fillId="31" borderId="42" xfId="0" applyFont="1" applyFill="1" applyBorder="1" applyAlignment="1">
      <alignment horizontal="center"/>
    </xf>
    <xf numFmtId="4" fontId="5" fillId="9" borderId="43" xfId="0" applyNumberFormat="1" applyFont="1" applyFill="1" applyBorder="1" applyAlignment="1">
      <alignment horizontal="center" wrapText="1"/>
    </xf>
    <xf numFmtId="4" fontId="5" fillId="9" borderId="7" xfId="0" applyNumberFormat="1" applyFont="1" applyFill="1" applyBorder="1" applyAlignment="1">
      <alignment horizontal="center" wrapText="1"/>
    </xf>
    <xf numFmtId="4" fontId="0" fillId="0" borderId="0" xfId="0" applyNumberFormat="1" applyFill="1" applyAlignment="1">
      <alignment horizontal="center"/>
    </xf>
    <xf numFmtId="2" fontId="29" fillId="6" borderId="2" xfId="0" applyNumberFormat="1" applyFont="1" applyFill="1" applyBorder="1" applyAlignment="1">
      <alignment horizontal="left" vertical="center" wrapText="1"/>
    </xf>
    <xf numFmtId="2" fontId="29" fillId="6" borderId="19" xfId="0" applyNumberFormat="1" applyFont="1" applyFill="1" applyBorder="1" applyAlignment="1">
      <alignment horizontal="left" vertical="center" wrapText="1"/>
    </xf>
    <xf numFmtId="2" fontId="29" fillId="6" borderId="26" xfId="0" applyNumberFormat="1" applyFont="1" applyFill="1" applyBorder="1" applyAlignment="1">
      <alignment horizontal="left" vertical="center" wrapText="1"/>
    </xf>
    <xf numFmtId="4" fontId="22" fillId="0" borderId="0" xfId="0" applyNumberFormat="1" applyFont="1" applyFill="1" applyAlignment="1">
      <alignment horizontal="center"/>
    </xf>
    <xf numFmtId="0" fontId="30" fillId="0" borderId="0" xfId="0" applyFont="1" applyFill="1" applyBorder="1" applyAlignment="1">
      <alignment horizontal="center" vertical="top" wrapText="1"/>
    </xf>
    <xf numFmtId="0" fontId="30" fillId="0" borderId="0" xfId="0" applyFont="1" applyFill="1" applyBorder="1" applyAlignment="1">
      <alignment horizontal="center" vertical="center" wrapText="1"/>
    </xf>
    <xf numFmtId="4" fontId="28" fillId="0" borderId="0" xfId="0" applyNumberFormat="1" applyFont="1" applyBorder="1" applyAlignment="1">
      <alignment horizontal="center" wrapText="1"/>
    </xf>
    <xf numFmtId="4" fontId="22" fillId="0" borderId="0" xfId="0" applyNumberFormat="1" applyFont="1" applyAlignment="1">
      <alignment horizontal="center" vertical="center" wrapText="1"/>
    </xf>
    <xf numFmtId="0" fontId="32" fillId="0" borderId="0" xfId="0" applyNumberFormat="1" applyFont="1" applyFill="1" applyBorder="1" applyAlignment="1">
      <alignment horizontal="center" vertical="top" wrapText="1"/>
    </xf>
    <xf numFmtId="3" fontId="32" fillId="0" borderId="0" xfId="0" applyNumberFormat="1" applyFont="1" applyFill="1" applyBorder="1" applyAlignment="1">
      <alignment horizontal="center" vertical="top" wrapText="1"/>
    </xf>
    <xf numFmtId="0" fontId="33" fillId="7" borderId="0" xfId="0" applyFont="1" applyFill="1" applyBorder="1" applyAlignment="1">
      <alignment horizontal="center" vertical="top" wrapText="1"/>
    </xf>
    <xf numFmtId="3" fontId="29" fillId="0" borderId="1" xfId="0" applyNumberFormat="1" applyFont="1" applyFill="1" applyBorder="1" applyAlignment="1">
      <alignment horizontal="center" vertical="center" wrapText="1"/>
    </xf>
    <xf numFmtId="3" fontId="29" fillId="6" borderId="1" xfId="0" applyNumberFormat="1" applyFont="1" applyFill="1" applyBorder="1" applyAlignment="1">
      <alignment horizontal="left" vertical="center" wrapText="1"/>
    </xf>
    <xf numFmtId="3" fontId="32" fillId="0" borderId="0" xfId="0" applyNumberFormat="1" applyFont="1" applyFill="1" applyBorder="1" applyAlignment="1">
      <alignment horizontal="center" vertical="top"/>
    </xf>
    <xf numFmtId="3" fontId="29" fillId="0" borderId="1" xfId="0" applyNumberFormat="1" applyFont="1" applyFill="1" applyBorder="1" applyAlignment="1">
      <alignment horizontal="left" vertical="center" wrapText="1"/>
    </xf>
    <xf numFmtId="3" fontId="33" fillId="0" borderId="0" xfId="0" applyNumberFormat="1" applyFont="1" applyFill="1" applyAlignment="1">
      <alignment horizontal="center" vertical="top" wrapText="1"/>
    </xf>
    <xf numFmtId="3" fontId="29" fillId="6" borderId="2" xfId="0" applyNumberFormat="1" applyFont="1" applyFill="1" applyBorder="1" applyAlignment="1">
      <alignment horizontal="left" vertical="center" wrapText="1"/>
    </xf>
    <xf numFmtId="3" fontId="29" fillId="6" borderId="19" xfId="0" applyNumberFormat="1" applyFont="1" applyFill="1" applyBorder="1" applyAlignment="1">
      <alignment horizontal="left" vertical="center" wrapText="1"/>
    </xf>
    <xf numFmtId="3" fontId="29" fillId="6" borderId="26" xfId="0" applyNumberFormat="1" applyFont="1" applyFill="1" applyBorder="1" applyAlignment="1">
      <alignment horizontal="left" vertical="center" wrapText="1"/>
    </xf>
    <xf numFmtId="3" fontId="3" fillId="0" borderId="47" xfId="0" applyNumberFormat="1" applyFont="1" applyBorder="1" applyAlignment="1">
      <alignment wrapText="1"/>
    </xf>
    <xf numFmtId="3" fontId="3" fillId="0" borderId="20" xfId="0" applyNumberFormat="1" applyFont="1" applyBorder="1" applyAlignment="1">
      <alignment wrapText="1"/>
    </xf>
    <xf numFmtId="3" fontId="3" fillId="0" borderId="48" xfId="0" applyNumberFormat="1" applyFont="1" applyBorder="1" applyAlignment="1">
      <alignment wrapText="1"/>
    </xf>
    <xf numFmtId="3" fontId="3" fillId="0" borderId="25" xfId="0" applyNumberFormat="1" applyFont="1" applyBorder="1" applyAlignment="1">
      <alignment wrapText="1"/>
    </xf>
    <xf numFmtId="3" fontId="3" fillId="0" borderId="3" xfId="0" applyNumberFormat="1" applyFont="1" applyBorder="1" applyAlignment="1">
      <alignment wrapText="1"/>
    </xf>
    <xf numFmtId="3" fontId="3" fillId="0" borderId="9" xfId="0" applyNumberFormat="1" applyFont="1" applyBorder="1" applyAlignment="1">
      <alignment wrapText="1"/>
    </xf>
    <xf numFmtId="4" fontId="29" fillId="6" borderId="2" xfId="0" applyNumberFormat="1" applyFont="1" applyFill="1" applyBorder="1" applyAlignment="1">
      <alignment horizontal="left" vertical="center" wrapText="1"/>
    </xf>
    <xf numFmtId="4" fontId="29" fillId="6" borderId="19" xfId="0" applyNumberFormat="1" applyFont="1" applyFill="1" applyBorder="1" applyAlignment="1">
      <alignment horizontal="left" vertical="center" wrapText="1"/>
    </xf>
    <xf numFmtId="4" fontId="29" fillId="6" borderId="26" xfId="0" applyNumberFormat="1"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3" fillId="0" borderId="0" xfId="0" applyFont="1" applyFill="1" applyAlignment="1">
      <alignment horizontal="center"/>
    </xf>
    <xf numFmtId="0" fontId="0" fillId="0" borderId="1" xfId="0" applyBorder="1" applyAlignment="1">
      <alignment horizontal="center"/>
    </xf>
    <xf numFmtId="0" fontId="4" fillId="0" borderId="2" xfId="0" applyFont="1" applyBorder="1" applyAlignment="1">
      <alignment horizontal="center"/>
    </xf>
    <xf numFmtId="0" fontId="4" fillId="0" borderId="26" xfId="0" applyFont="1" applyBorder="1" applyAlignment="1">
      <alignment horizontal="center"/>
    </xf>
    <xf numFmtId="0" fontId="3" fillId="0" borderId="0" xfId="0" applyFont="1" applyAlignment="1">
      <alignment horizontal="center"/>
    </xf>
    <xf numFmtId="0" fontId="3" fillId="0" borderId="1" xfId="0" applyFont="1" applyFill="1" applyBorder="1" applyAlignment="1">
      <alignment horizontal="center"/>
    </xf>
    <xf numFmtId="0" fontId="4" fillId="0" borderId="2" xfId="0" applyFont="1" applyFill="1" applyBorder="1" applyAlignment="1">
      <alignment horizontal="center"/>
    </xf>
    <xf numFmtId="0" fontId="4" fillId="0" borderId="26" xfId="0" applyFont="1" applyFill="1" applyBorder="1" applyAlignment="1">
      <alignment horizontal="center"/>
    </xf>
    <xf numFmtId="0" fontId="3" fillId="0" borderId="0" xfId="0" applyFont="1" applyFill="1" applyAlignment="1">
      <alignment horizontal="left"/>
    </xf>
    <xf numFmtId="0" fontId="3" fillId="0" borderId="1" xfId="0" applyFont="1" applyFill="1" applyBorder="1" applyAlignment="1">
      <alignment horizontal="center" vertical="center" wrapText="1"/>
    </xf>
    <xf numFmtId="0" fontId="5" fillId="7" borderId="2" xfId="0" applyFont="1" applyFill="1" applyBorder="1" applyAlignment="1">
      <alignment horizontal="center" vertical="center" wrapText="1"/>
    </xf>
    <xf numFmtId="0" fontId="5" fillId="7" borderId="26" xfId="0"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26" xfId="0" applyFont="1" applyFill="1" applyBorder="1" applyAlignment="1">
      <alignment horizontal="center" vertical="center"/>
    </xf>
    <xf numFmtId="0" fontId="6" fillId="0" borderId="1" xfId="0" applyFont="1" applyFill="1" applyBorder="1" applyAlignment="1">
      <alignment horizontal="center" vertical="center"/>
    </xf>
    <xf numFmtId="0" fontId="70" fillId="0" borderId="23" xfId="0" applyFont="1" applyFill="1" applyBorder="1" applyAlignment="1">
      <alignment horizontal="center" wrapText="1"/>
    </xf>
    <xf numFmtId="0" fontId="18" fillId="0" borderId="0" xfId="0" applyFont="1" applyFill="1" applyAlignment="1">
      <alignment horizontal="center" wrapText="1"/>
    </xf>
    <xf numFmtId="0" fontId="68" fillId="0" borderId="1" xfId="0" applyFont="1" applyFill="1" applyBorder="1" applyAlignment="1">
      <alignment horizontal="center" vertical="center"/>
    </xf>
    <xf numFmtId="0" fontId="64" fillId="0" borderId="3" xfId="0" applyFont="1" applyFill="1" applyBorder="1" applyAlignment="1">
      <alignment horizontal="center" vertical="center"/>
    </xf>
    <xf numFmtId="0" fontId="68" fillId="0" borderId="0" xfId="0" applyFont="1" applyFill="1" applyAlignment="1">
      <alignment horizontal="center"/>
    </xf>
    <xf numFmtId="4" fontId="64" fillId="0" borderId="0" xfId="0" applyNumberFormat="1" applyFont="1" applyFill="1" applyBorder="1" applyAlignment="1">
      <alignment horizontal="center" vertical="center" wrapText="1"/>
    </xf>
    <xf numFmtId="0" fontId="5" fillId="7" borderId="1" xfId="0" applyFont="1" applyFill="1" applyBorder="1" applyAlignment="1">
      <alignment horizontal="center" vertical="center" wrapText="1"/>
    </xf>
    <xf numFmtId="0" fontId="16" fillId="7" borderId="1" xfId="0" applyFont="1" applyFill="1" applyBorder="1" applyAlignment="1">
      <alignment horizontal="center" vertical="center" wrapText="1"/>
    </xf>
    <xf numFmtId="0" fontId="14" fillId="0" borderId="3" xfId="0" applyFont="1" applyBorder="1" applyAlignment="1">
      <alignment horizontal="center" vertical="center" wrapText="1"/>
    </xf>
    <xf numFmtId="0" fontId="3" fillId="0" borderId="1" xfId="0" applyFont="1" applyBorder="1" applyAlignment="1">
      <alignment horizontal="center"/>
    </xf>
    <xf numFmtId="0" fontId="0" fillId="0" borderId="3" xfId="0" applyBorder="1" applyAlignment="1">
      <alignment horizontal="center"/>
    </xf>
    <xf numFmtId="0" fontId="5" fillId="0" borderId="2" xfId="0" applyFont="1" applyBorder="1" applyAlignment="1">
      <alignment horizontal="center" vertical="center" wrapText="1"/>
    </xf>
    <xf numFmtId="0" fontId="5" fillId="0" borderId="26" xfId="0" applyFont="1" applyBorder="1" applyAlignment="1">
      <alignment horizontal="center" vertical="center" wrapText="1"/>
    </xf>
    <xf numFmtId="0" fontId="0" fillId="0" borderId="1" xfId="0" applyBorder="1" applyAlignment="1">
      <alignment horizontal="center" vertical="center" wrapText="1"/>
    </xf>
    <xf numFmtId="0" fontId="6" fillId="0" borderId="1" xfId="0" applyFont="1" applyBorder="1" applyAlignment="1">
      <alignment horizontal="center" vertical="center" wrapText="1"/>
    </xf>
    <xf numFmtId="0" fontId="24" fillId="0" borderId="0" xfId="0" applyFont="1" applyFill="1" applyAlignment="1">
      <alignment horizontal="center" wrapText="1"/>
    </xf>
    <xf numFmtId="0" fontId="34" fillId="7" borderId="0" xfId="0" applyFont="1" applyFill="1" applyAlignment="1">
      <alignment horizontal="center" vertical="center"/>
    </xf>
    <xf numFmtId="0" fontId="17" fillId="7" borderId="3" xfId="0" applyFont="1" applyFill="1" applyBorder="1" applyAlignment="1">
      <alignment horizontal="center" vertical="center"/>
    </xf>
    <xf numFmtId="0" fontId="5" fillId="7" borderId="2" xfId="0" applyFont="1" applyFill="1" applyBorder="1" applyAlignment="1">
      <alignment horizontal="center" vertical="center"/>
    </xf>
    <xf numFmtId="0" fontId="5" fillId="7" borderId="26" xfId="0" applyFont="1" applyFill="1" applyBorder="1" applyAlignment="1">
      <alignment horizontal="center" vertical="center"/>
    </xf>
    <xf numFmtId="0" fontId="5" fillId="0" borderId="2" xfId="0" applyFont="1" applyBorder="1" applyAlignment="1">
      <alignment horizontal="center" vertical="center"/>
    </xf>
    <xf numFmtId="0" fontId="5" fillId="0" borderId="26" xfId="0" applyFont="1" applyBorder="1" applyAlignment="1">
      <alignment horizontal="center" vertical="center"/>
    </xf>
    <xf numFmtId="4" fontId="3" fillId="0" borderId="1" xfId="0" applyNumberFormat="1" applyFont="1" applyBorder="1" applyAlignment="1">
      <alignment horizontal="center"/>
    </xf>
    <xf numFmtId="0" fontId="5" fillId="0" borderId="0" xfId="0" applyFont="1" applyAlignment="1">
      <alignment horizontal="center"/>
    </xf>
    <xf numFmtId="0" fontId="6" fillId="0" borderId="3" xfId="0" applyFont="1" applyBorder="1" applyAlignment="1">
      <alignment horizontal="center"/>
    </xf>
    <xf numFmtId="0" fontId="5" fillId="0" borderId="1" xfId="0" applyFont="1" applyBorder="1" applyAlignment="1">
      <alignment horizontal="center"/>
    </xf>
    <xf numFmtId="0" fontId="7" fillId="0" borderId="2" xfId="0" applyFont="1" applyBorder="1" applyAlignment="1">
      <alignment horizontal="center"/>
    </xf>
    <xf numFmtId="0" fontId="7" fillId="0" borderId="26" xfId="0" applyFont="1" applyBorder="1" applyAlignment="1">
      <alignment horizontal="center"/>
    </xf>
    <xf numFmtId="0" fontId="3" fillId="0" borderId="1" xfId="0" applyFont="1" applyBorder="1" applyAlignment="1">
      <alignment horizontal="center" vertical="center" wrapText="1"/>
    </xf>
    <xf numFmtId="0" fontId="55" fillId="0" borderId="0" xfId="0" applyFont="1" applyFill="1" applyAlignment="1">
      <alignment horizontal="center" vertical="center" wrapText="1"/>
    </xf>
    <xf numFmtId="0" fontId="5" fillId="0" borderId="1" xfId="0" applyFont="1" applyBorder="1" applyAlignment="1">
      <alignment horizontal="center" vertical="center" wrapText="1"/>
    </xf>
  </cellXfs>
  <cellStyles count="4">
    <cellStyle name="Eronat" xfId="1" builtinId="27"/>
    <cellStyle name="Normal" xfId="0" builtinId="0"/>
    <cellStyle name="Normal 2" xfId="3" xr:uid="{00000000-0005-0000-0000-000003000000}"/>
    <cellStyle name="Virgulă"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Gina/toate/PAAP/PAAP%20+%20ach%20directe%202018/Anexa%202018/1.%20anexa%20privind%20achizitiile%20directe%2001.02.2018/Anexa%20privind%20achizitiile%20directe%2001.02.201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2)"/>
      <sheetName val="CUMPARARI-DIRECTE"/>
      <sheetName val="20.01.01"/>
      <sheetName val="20.01.03"/>
      <sheetName val="20.01.04"/>
      <sheetName val="20.01.05"/>
      <sheetName val="20.01.06"/>
      <sheetName val="20.01.08"/>
      <sheetName val="20.01.09"/>
      <sheetName val="20.01.30"/>
      <sheetName val="20.02"/>
      <sheetName val="20.05.30"/>
      <sheetName val="20.11"/>
      <sheetName val="20.12"/>
      <sheetName val="20.13"/>
      <sheetName val="20.14"/>
      <sheetName val="20.30.02"/>
      <sheetName val="20.30.30"/>
      <sheetName val="71.01.02"/>
      <sheetName val="71.01.03"/>
      <sheetName val="71.01.30"/>
      <sheetName val="56,02"/>
    </sheetNames>
    <sheetDataSet>
      <sheetData sheetId="0" refreshError="1"/>
      <sheetData sheetId="1">
        <row r="71">
          <cell r="B71" t="str">
            <v>Servicii de intretinere si reparare a sistemelor de securitate</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4"/>
  <sheetViews>
    <sheetView topLeftCell="A10" zoomScale="120" zoomScaleNormal="120" workbookViewId="0">
      <selection activeCell="A11" sqref="A11:IV11"/>
    </sheetView>
  </sheetViews>
  <sheetFormatPr defaultRowHeight="12.5" x14ac:dyDescent="0.25"/>
  <cols>
    <col min="2" max="2" width="60" customWidth="1"/>
    <col min="3" max="3" width="18" customWidth="1"/>
    <col min="4" max="4" width="17.453125" customWidth="1"/>
    <col min="5" max="6" width="18.54296875" customWidth="1"/>
    <col min="7" max="7" width="16" customWidth="1"/>
  </cols>
  <sheetData>
    <row r="1" spans="1:6" ht="19.5" customHeight="1" x14ac:dyDescent="0.35">
      <c r="B1" s="180" t="s">
        <v>557</v>
      </c>
      <c r="F1" s="24"/>
    </row>
    <row r="2" spans="1:6" ht="13.5" thickBot="1" x14ac:dyDescent="0.35">
      <c r="A2" s="176"/>
      <c r="B2" s="325" t="s">
        <v>393</v>
      </c>
      <c r="C2" s="211"/>
      <c r="D2" s="212"/>
    </row>
    <row r="3" spans="1:6" ht="27" customHeight="1" thickBot="1" x14ac:dyDescent="0.35">
      <c r="A3" s="196" t="s">
        <v>86</v>
      </c>
      <c r="B3" s="199" t="s">
        <v>87</v>
      </c>
      <c r="C3" s="205" t="s">
        <v>88</v>
      </c>
      <c r="D3" s="206" t="s">
        <v>89</v>
      </c>
    </row>
    <row r="4" spans="1:6" ht="14" x14ac:dyDescent="0.3">
      <c r="A4" s="197">
        <v>1</v>
      </c>
      <c r="B4" s="200" t="s">
        <v>90</v>
      </c>
      <c r="C4" s="213">
        <v>0</v>
      </c>
      <c r="D4" s="213">
        <f>C4*1.19</f>
        <v>0</v>
      </c>
    </row>
    <row r="5" spans="1:6" ht="14" x14ac:dyDescent="0.3">
      <c r="A5" s="197">
        <f>1+A4</f>
        <v>2</v>
      </c>
      <c r="B5" s="201" t="s">
        <v>91</v>
      </c>
      <c r="C5" s="214"/>
      <c r="D5" s="215"/>
    </row>
    <row r="6" spans="1:6" ht="14" x14ac:dyDescent="0.3">
      <c r="A6" s="197">
        <f t="shared" ref="A6:A29" si="0">1+A5</f>
        <v>3</v>
      </c>
      <c r="B6" s="201" t="s">
        <v>92</v>
      </c>
      <c r="C6" s="216"/>
      <c r="D6" s="216"/>
    </row>
    <row r="7" spans="1:6" ht="14" x14ac:dyDescent="0.3">
      <c r="A7" s="197">
        <f t="shared" si="0"/>
        <v>4</v>
      </c>
      <c r="B7" s="201" t="s">
        <v>93</v>
      </c>
      <c r="C7" s="216"/>
      <c r="D7" s="216"/>
    </row>
    <row r="8" spans="1:6" ht="14" x14ac:dyDescent="0.3">
      <c r="A8" s="197">
        <f t="shared" si="0"/>
        <v>5</v>
      </c>
      <c r="B8" s="201" t="s">
        <v>94</v>
      </c>
      <c r="C8" s="216">
        <v>105651.3</v>
      </c>
      <c r="D8" s="216">
        <f>C8*1.19</f>
        <v>125725.04699999999</v>
      </c>
    </row>
    <row r="9" spans="1:6" ht="14" x14ac:dyDescent="0.3">
      <c r="A9" s="197">
        <f t="shared" si="0"/>
        <v>6</v>
      </c>
      <c r="B9" s="201" t="s">
        <v>95</v>
      </c>
      <c r="C9" s="216"/>
      <c r="D9" s="216">
        <f>C9*1.19</f>
        <v>0</v>
      </c>
    </row>
    <row r="10" spans="1:6" ht="14" x14ac:dyDescent="0.3">
      <c r="A10" s="197">
        <f t="shared" si="0"/>
        <v>7</v>
      </c>
      <c r="B10" s="201" t="s">
        <v>96</v>
      </c>
      <c r="C10" s="216">
        <v>0</v>
      </c>
      <c r="D10" s="216">
        <f>C10*1.19</f>
        <v>0</v>
      </c>
    </row>
    <row r="11" spans="1:6" ht="14" x14ac:dyDescent="0.3">
      <c r="A11" s="197">
        <f t="shared" si="0"/>
        <v>8</v>
      </c>
      <c r="B11" s="201" t="s">
        <v>97</v>
      </c>
      <c r="C11" s="217">
        <v>235967.78</v>
      </c>
      <c r="D11" s="216">
        <f>+C11*1.19</f>
        <v>280801.65820000001</v>
      </c>
    </row>
    <row r="12" spans="1:6" ht="14" x14ac:dyDescent="0.3">
      <c r="A12" s="197">
        <f t="shared" si="0"/>
        <v>9</v>
      </c>
      <c r="B12" s="201" t="s">
        <v>98</v>
      </c>
      <c r="C12" s="217">
        <v>840795.39</v>
      </c>
      <c r="D12" s="216">
        <f>+C12*1.19</f>
        <v>1000546.5141</v>
      </c>
    </row>
    <row r="13" spans="1:6" ht="14" x14ac:dyDescent="0.3">
      <c r="A13" s="197">
        <f t="shared" si="0"/>
        <v>10</v>
      </c>
      <c r="B13" s="201" t="s">
        <v>99</v>
      </c>
      <c r="C13" s="216">
        <v>0</v>
      </c>
      <c r="D13" s="216">
        <f>+C13*1.19</f>
        <v>0</v>
      </c>
    </row>
    <row r="14" spans="1:6" ht="14" x14ac:dyDescent="0.3">
      <c r="A14" s="197">
        <f t="shared" si="0"/>
        <v>11</v>
      </c>
      <c r="B14" s="201" t="s">
        <v>100</v>
      </c>
      <c r="C14" s="216">
        <v>0</v>
      </c>
      <c r="D14" s="216">
        <f>+C14*1.19</f>
        <v>0</v>
      </c>
    </row>
    <row r="15" spans="1:6" ht="14" x14ac:dyDescent="0.3">
      <c r="A15" s="197">
        <f t="shared" si="0"/>
        <v>12</v>
      </c>
      <c r="B15" s="201" t="s">
        <v>101</v>
      </c>
      <c r="C15" s="216">
        <v>25000</v>
      </c>
      <c r="D15" s="216">
        <f t="shared" ref="D15:D29" si="1">+C15*1.19</f>
        <v>29750</v>
      </c>
    </row>
    <row r="16" spans="1:6" ht="14" x14ac:dyDescent="0.3">
      <c r="A16" s="197">
        <f t="shared" si="0"/>
        <v>13</v>
      </c>
      <c r="B16" s="201" t="s">
        <v>102</v>
      </c>
      <c r="C16" s="216">
        <v>350000</v>
      </c>
      <c r="D16" s="216">
        <f>+C16</f>
        <v>350000</v>
      </c>
      <c r="E16" t="s">
        <v>76</v>
      </c>
    </row>
    <row r="17" spans="1:4" ht="14" x14ac:dyDescent="0.3">
      <c r="A17" s="197">
        <f t="shared" si="0"/>
        <v>14</v>
      </c>
      <c r="B17" s="201" t="s">
        <v>119</v>
      </c>
      <c r="C17" s="216"/>
      <c r="D17" s="216">
        <f t="shared" si="1"/>
        <v>0</v>
      </c>
    </row>
    <row r="18" spans="1:4" ht="14" x14ac:dyDescent="0.3">
      <c r="A18" s="197">
        <f t="shared" si="0"/>
        <v>15</v>
      </c>
      <c r="B18" s="201" t="s">
        <v>104</v>
      </c>
      <c r="C18" s="216"/>
      <c r="D18" s="216">
        <f t="shared" si="1"/>
        <v>0</v>
      </c>
    </row>
    <row r="19" spans="1:4" ht="14" x14ac:dyDescent="0.3">
      <c r="A19" s="197">
        <f t="shared" si="0"/>
        <v>16</v>
      </c>
      <c r="B19" s="201" t="s">
        <v>105</v>
      </c>
      <c r="C19" s="216"/>
      <c r="D19" s="216">
        <f t="shared" si="1"/>
        <v>0</v>
      </c>
    </row>
    <row r="20" spans="1:4" ht="14" x14ac:dyDescent="0.3">
      <c r="A20" s="197">
        <f t="shared" si="0"/>
        <v>17</v>
      </c>
      <c r="B20" s="201" t="s">
        <v>106</v>
      </c>
      <c r="C20" s="216"/>
      <c r="D20" s="216">
        <f t="shared" si="1"/>
        <v>0</v>
      </c>
    </row>
    <row r="21" spans="1:4" ht="14" x14ac:dyDescent="0.3">
      <c r="A21" s="197">
        <f t="shared" si="0"/>
        <v>18</v>
      </c>
      <c r="B21" s="201" t="s">
        <v>107</v>
      </c>
      <c r="C21" s="214"/>
      <c r="D21" s="216">
        <f t="shared" si="1"/>
        <v>0</v>
      </c>
    </row>
    <row r="22" spans="1:4" ht="14" x14ac:dyDescent="0.3">
      <c r="A22" s="197">
        <f t="shared" si="0"/>
        <v>19</v>
      </c>
      <c r="B22" s="201" t="s">
        <v>108</v>
      </c>
      <c r="C22" s="214"/>
      <c r="D22" s="216">
        <f t="shared" si="1"/>
        <v>0</v>
      </c>
    </row>
    <row r="23" spans="1:4" ht="14" x14ac:dyDescent="0.3">
      <c r="A23" s="197">
        <f t="shared" si="0"/>
        <v>20</v>
      </c>
      <c r="B23" s="201" t="s">
        <v>120</v>
      </c>
      <c r="C23" s="214"/>
      <c r="D23" s="216">
        <f t="shared" si="1"/>
        <v>0</v>
      </c>
    </row>
    <row r="24" spans="1:4" ht="14" x14ac:dyDescent="0.3">
      <c r="A24" s="197">
        <f t="shared" si="0"/>
        <v>21</v>
      </c>
      <c r="B24" s="201" t="s">
        <v>124</v>
      </c>
      <c r="C24" s="216"/>
      <c r="D24" s="216">
        <f t="shared" si="1"/>
        <v>0</v>
      </c>
    </row>
    <row r="25" spans="1:4" ht="14" x14ac:dyDescent="0.3">
      <c r="A25" s="197">
        <f t="shared" si="0"/>
        <v>22</v>
      </c>
      <c r="B25" s="201" t="s">
        <v>110</v>
      </c>
      <c r="C25" s="216"/>
      <c r="D25" s="216">
        <f t="shared" si="1"/>
        <v>0</v>
      </c>
    </row>
    <row r="26" spans="1:4" ht="14" x14ac:dyDescent="0.3">
      <c r="A26" s="197">
        <f t="shared" si="0"/>
        <v>23</v>
      </c>
      <c r="B26" s="202" t="s">
        <v>111</v>
      </c>
      <c r="C26" s="218">
        <v>0</v>
      </c>
      <c r="D26" s="216">
        <f t="shared" si="1"/>
        <v>0</v>
      </c>
    </row>
    <row r="27" spans="1:4" ht="14" x14ac:dyDescent="0.3">
      <c r="A27" s="197">
        <f t="shared" si="0"/>
        <v>24</v>
      </c>
      <c r="B27" s="202" t="s">
        <v>112</v>
      </c>
      <c r="C27" s="218"/>
      <c r="D27" s="216">
        <f t="shared" si="1"/>
        <v>0</v>
      </c>
    </row>
    <row r="28" spans="1:4" ht="14" x14ac:dyDescent="0.3">
      <c r="A28" s="197">
        <f t="shared" si="0"/>
        <v>25</v>
      </c>
      <c r="B28" s="202" t="s">
        <v>113</v>
      </c>
      <c r="C28" s="218"/>
      <c r="D28" s="216">
        <f t="shared" si="1"/>
        <v>0</v>
      </c>
    </row>
    <row r="29" spans="1:4" ht="14.5" thickBot="1" x14ac:dyDescent="0.35">
      <c r="A29" s="197">
        <f t="shared" si="0"/>
        <v>26</v>
      </c>
      <c r="B29" s="203" t="s">
        <v>117</v>
      </c>
      <c r="C29" s="218"/>
      <c r="D29" s="216">
        <f t="shared" si="1"/>
        <v>0</v>
      </c>
    </row>
    <row r="30" spans="1:4" ht="14.5" thickBot="1" x14ac:dyDescent="0.35">
      <c r="A30" s="198"/>
      <c r="B30" s="204" t="s">
        <v>118</v>
      </c>
      <c r="C30" s="219">
        <f>SUM(C4:C29)</f>
        <v>1557414.47</v>
      </c>
      <c r="D30" s="219">
        <f>SUM(D4:D29)</f>
        <v>1786823.2193</v>
      </c>
    </row>
    <row r="32" spans="1:4" ht="14" x14ac:dyDescent="0.25">
      <c r="B32" s="178"/>
    </row>
    <row r="34" spans="2:2" x14ac:dyDescent="0.25">
      <c r="B34" s="24" t="s">
        <v>532</v>
      </c>
    </row>
  </sheetData>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dimension ref="A1:T27"/>
  <sheetViews>
    <sheetView zoomScaleNormal="100" workbookViewId="0">
      <selection activeCell="D12" sqref="D12"/>
    </sheetView>
  </sheetViews>
  <sheetFormatPr defaultColWidth="9.1796875" defaultRowHeight="12.5" x14ac:dyDescent="0.25"/>
  <cols>
    <col min="1" max="1" width="7.81640625" style="274" customWidth="1"/>
    <col min="2" max="2" width="29.81640625" style="274" customWidth="1"/>
    <col min="3" max="3" width="12.7265625" style="274" customWidth="1"/>
    <col min="4" max="4" width="10.453125" style="499" customWidth="1"/>
    <col min="5" max="5" width="10.7265625" style="274" customWidth="1"/>
    <col min="6" max="6" width="16.7265625" style="274" customWidth="1"/>
    <col min="7" max="7" width="11.453125" style="274" customWidth="1"/>
    <col min="8" max="8" width="10.7265625" style="274" customWidth="1"/>
    <col min="9" max="9" width="14.7265625" style="274" customWidth="1"/>
    <col min="10" max="10" width="13.1796875" style="274" customWidth="1"/>
    <col min="11" max="11" width="11.453125" style="274" customWidth="1"/>
    <col min="12" max="12" width="10.1796875" style="274" bestFit="1" customWidth="1"/>
    <col min="13" max="13" width="10.7265625" style="274" bestFit="1" customWidth="1"/>
    <col min="14" max="14" width="9.1796875" style="274"/>
    <col min="15" max="15" width="15.1796875" style="274" customWidth="1"/>
    <col min="16" max="16" width="9.1796875" style="274"/>
    <col min="17" max="17" width="10.1796875" style="274" bestFit="1" customWidth="1"/>
    <col min="18" max="16384" width="9.1796875" style="274"/>
  </cols>
  <sheetData>
    <row r="1" spans="1:20" x14ac:dyDescent="0.25">
      <c r="A1" s="273"/>
      <c r="B1" s="273"/>
      <c r="C1" s="273"/>
      <c r="D1" s="495"/>
      <c r="E1" s="273"/>
      <c r="F1" s="273"/>
      <c r="G1" s="273"/>
      <c r="H1" s="273"/>
      <c r="I1" s="273"/>
      <c r="J1" s="273"/>
    </row>
    <row r="2" spans="1:20" x14ac:dyDescent="0.25">
      <c r="A2" s="273"/>
      <c r="B2" s="273"/>
      <c r="C2" s="273"/>
      <c r="D2" s="495"/>
      <c r="E2" s="273"/>
      <c r="F2" s="273"/>
      <c r="G2" s="273"/>
      <c r="H2" s="273"/>
      <c r="I2" s="273"/>
      <c r="J2" s="273"/>
    </row>
    <row r="3" spans="1:20" ht="13" x14ac:dyDescent="0.3">
      <c r="A3" s="986" t="s">
        <v>240</v>
      </c>
      <c r="B3" s="986"/>
      <c r="C3" s="986"/>
      <c r="D3" s="986"/>
      <c r="E3" s="986"/>
      <c r="F3" s="986"/>
      <c r="G3" s="986"/>
      <c r="H3" s="986"/>
      <c r="I3" s="986"/>
      <c r="J3" s="986"/>
    </row>
    <row r="4" spans="1:20" x14ac:dyDescent="0.25">
      <c r="A4" s="273"/>
      <c r="B4" s="273"/>
      <c r="C4" s="273"/>
      <c r="D4" s="495"/>
      <c r="E4" s="273"/>
      <c r="F4" s="273"/>
      <c r="G4" s="273"/>
      <c r="H4" s="275"/>
      <c r="I4" s="276"/>
      <c r="J4" s="273"/>
    </row>
    <row r="5" spans="1:20" s="278" customFormat="1" ht="65" x14ac:dyDescent="0.3">
      <c r="A5" s="91" t="s">
        <v>0</v>
      </c>
      <c r="B5" s="277" t="s">
        <v>1</v>
      </c>
      <c r="C5" s="277" t="s">
        <v>2</v>
      </c>
      <c r="D5" s="496" t="s">
        <v>3</v>
      </c>
      <c r="E5" s="91" t="s">
        <v>4</v>
      </c>
      <c r="F5" s="91" t="s">
        <v>16</v>
      </c>
      <c r="G5" s="91" t="s">
        <v>53</v>
      </c>
      <c r="H5" s="91" t="s">
        <v>54</v>
      </c>
      <c r="I5" s="91" t="s">
        <v>9</v>
      </c>
      <c r="J5" s="139" t="s">
        <v>42</v>
      </c>
      <c r="K5" s="278" t="s">
        <v>244</v>
      </c>
    </row>
    <row r="6" spans="1:20" ht="13" x14ac:dyDescent="0.3">
      <c r="A6" s="279" t="s">
        <v>21</v>
      </c>
      <c r="B6" s="122"/>
      <c r="C6" s="122"/>
      <c r="D6" s="1000" t="s">
        <v>6</v>
      </c>
      <c r="E6" s="1000"/>
      <c r="F6" s="125"/>
      <c r="G6" s="122"/>
      <c r="H6" s="122"/>
      <c r="I6" s="122"/>
      <c r="J6" s="122"/>
      <c r="K6" s="278"/>
      <c r="L6" s="278"/>
      <c r="M6" s="278"/>
      <c r="N6" s="278"/>
      <c r="O6" s="278"/>
      <c r="P6" s="278"/>
      <c r="Q6" s="278"/>
      <c r="R6" s="278"/>
      <c r="S6" s="278"/>
      <c r="T6" s="278"/>
    </row>
    <row r="7" spans="1:20" ht="13" x14ac:dyDescent="0.3">
      <c r="A7" s="279"/>
      <c r="B7" s="122"/>
      <c r="C7" s="122"/>
      <c r="D7" s="497"/>
      <c r="E7" s="125"/>
      <c r="F7" s="125"/>
      <c r="G7" s="122"/>
      <c r="H7" s="122"/>
      <c r="I7" s="122"/>
      <c r="J7" s="122"/>
      <c r="K7" s="278"/>
      <c r="L7" s="278"/>
      <c r="M7" s="278"/>
      <c r="N7" s="278"/>
      <c r="O7" s="278"/>
      <c r="P7" s="278"/>
      <c r="Q7" s="278"/>
      <c r="R7" s="278"/>
      <c r="S7" s="278"/>
      <c r="T7" s="278"/>
    </row>
    <row r="8" spans="1:20" s="127" customFormat="1" ht="74.25" customHeight="1" x14ac:dyDescent="0.3">
      <c r="A8" s="39">
        <f>'20.01.06'!A13+1</f>
        <v>16</v>
      </c>
      <c r="B8" s="545" t="s">
        <v>207</v>
      </c>
      <c r="C8" s="339" t="s">
        <v>208</v>
      </c>
      <c r="D8" s="616">
        <v>31740</v>
      </c>
      <c r="E8" s="621">
        <f t="shared" ref="E8:E14" si="0">D8*1.19</f>
        <v>37770.6</v>
      </c>
      <c r="F8" s="340" t="s">
        <v>40</v>
      </c>
      <c r="G8" s="146" t="s">
        <v>242</v>
      </c>
      <c r="H8" s="146" t="s">
        <v>389</v>
      </c>
      <c r="I8" s="596" t="s">
        <v>371</v>
      </c>
      <c r="J8" s="123" t="s">
        <v>293</v>
      </c>
      <c r="K8" s="525">
        <f>1939+
27348+5250</f>
        <v>34537</v>
      </c>
      <c r="L8" s="278" t="s">
        <v>329</v>
      </c>
      <c r="M8" s="525" t="s">
        <v>356</v>
      </c>
      <c r="N8" s="278"/>
      <c r="O8" s="278"/>
      <c r="P8" s="278"/>
      <c r="Q8" s="278"/>
      <c r="R8" s="278"/>
      <c r="S8" s="278"/>
      <c r="T8" s="278"/>
    </row>
    <row r="9" spans="1:20" s="127" customFormat="1" ht="59.25" customHeight="1" x14ac:dyDescent="0.3">
      <c r="A9" s="596">
        <f t="shared" ref="A9:A14" si="1">A8+1</f>
        <v>17</v>
      </c>
      <c r="B9" s="545" t="s">
        <v>362</v>
      </c>
      <c r="C9" s="597" t="s">
        <v>363</v>
      </c>
      <c r="D9" s="598">
        <v>14835</v>
      </c>
      <c r="E9" s="598">
        <f>D9*1.19</f>
        <v>17653.649999999998</v>
      </c>
      <c r="F9" s="599" t="s">
        <v>372</v>
      </c>
      <c r="G9" s="600" t="s">
        <v>242</v>
      </c>
      <c r="H9" s="600" t="s">
        <v>390</v>
      </c>
      <c r="I9" s="596" t="s">
        <v>371</v>
      </c>
      <c r="J9" s="601" t="s">
        <v>45</v>
      </c>
      <c r="K9" s="1001" t="s">
        <v>383</v>
      </c>
      <c r="L9" s="1002"/>
      <c r="M9" s="280">
        <f>1939+27348</f>
        <v>29287</v>
      </c>
      <c r="N9" s="280"/>
      <c r="O9" s="278"/>
      <c r="P9" s="278"/>
      <c r="Q9" s="278"/>
      <c r="R9" s="278"/>
      <c r="S9" s="278"/>
      <c r="T9" s="278"/>
    </row>
    <row r="10" spans="1:20" s="127" customFormat="1" ht="48.75" customHeight="1" x14ac:dyDescent="0.3">
      <c r="A10" s="450">
        <f t="shared" si="1"/>
        <v>18</v>
      </c>
      <c r="B10" s="548" t="s">
        <v>154</v>
      </c>
      <c r="C10" s="339" t="s">
        <v>155</v>
      </c>
      <c r="D10" s="466">
        <v>11764.71</v>
      </c>
      <c r="E10" s="467">
        <f t="shared" si="0"/>
        <v>14000.004899999998</v>
      </c>
      <c r="F10" s="340" t="s">
        <v>40</v>
      </c>
      <c r="G10" s="146" t="s">
        <v>242</v>
      </c>
      <c r="H10" s="146" t="s">
        <v>343</v>
      </c>
      <c r="I10" s="39" t="s">
        <v>376</v>
      </c>
      <c r="J10" s="122" t="s">
        <v>253</v>
      </c>
      <c r="K10" s="278"/>
      <c r="L10" s="280"/>
      <c r="M10" s="278"/>
      <c r="N10" s="280"/>
      <c r="O10" s="278"/>
      <c r="P10" s="278"/>
      <c r="Q10" s="278"/>
      <c r="R10" s="278"/>
      <c r="S10" s="278"/>
      <c r="T10" s="278"/>
    </row>
    <row r="11" spans="1:20" s="127" customFormat="1" ht="40.9" customHeight="1" x14ac:dyDescent="0.3">
      <c r="A11" s="39">
        <f t="shared" si="1"/>
        <v>19</v>
      </c>
      <c r="B11" s="548" t="s">
        <v>156</v>
      </c>
      <c r="C11" s="339" t="s">
        <v>157</v>
      </c>
      <c r="D11" s="616">
        <v>272.27999999999997</v>
      </c>
      <c r="E11" s="467">
        <f t="shared" si="0"/>
        <v>324.01319999999993</v>
      </c>
      <c r="F11" s="340" t="s">
        <v>40</v>
      </c>
      <c r="G11" s="146" t="s">
        <v>242</v>
      </c>
      <c r="H11" s="146" t="s">
        <v>342</v>
      </c>
      <c r="I11" s="39" t="s">
        <v>197</v>
      </c>
      <c r="J11" s="122" t="s">
        <v>253</v>
      </c>
      <c r="K11" s="278"/>
      <c r="L11" s="278"/>
      <c r="M11" s="278"/>
      <c r="N11" s="278"/>
      <c r="O11" s="278"/>
      <c r="P11" s="278"/>
      <c r="Q11" s="278"/>
      <c r="R11" s="278"/>
      <c r="S11" s="278"/>
      <c r="T11" s="278"/>
    </row>
    <row r="12" spans="1:20" s="127" customFormat="1" ht="38.25" customHeight="1" x14ac:dyDescent="0.3">
      <c r="A12" s="734">
        <f t="shared" si="1"/>
        <v>20</v>
      </c>
      <c r="B12" s="735" t="s">
        <v>61</v>
      </c>
      <c r="C12" s="796" t="s">
        <v>294</v>
      </c>
      <c r="D12" s="616">
        <v>72208.5</v>
      </c>
      <c r="E12" s="621">
        <f t="shared" si="0"/>
        <v>85928.114999999991</v>
      </c>
      <c r="F12" s="797" t="s">
        <v>134</v>
      </c>
      <c r="G12" s="798" t="s">
        <v>242</v>
      </c>
      <c r="H12" s="798" t="s">
        <v>342</v>
      </c>
      <c r="I12" s="734" t="s">
        <v>197</v>
      </c>
      <c r="J12" s="799" t="s">
        <v>289</v>
      </c>
      <c r="K12" s="170" t="s">
        <v>246</v>
      </c>
      <c r="L12" s="617" t="s">
        <v>379</v>
      </c>
      <c r="M12" s="278"/>
      <c r="N12" s="278"/>
      <c r="O12" s="278"/>
      <c r="P12" s="278"/>
      <c r="Q12" s="278"/>
      <c r="R12" s="278"/>
      <c r="S12" s="278"/>
      <c r="T12" s="278"/>
    </row>
    <row r="13" spans="1:20" s="127" customFormat="1" ht="27.75" customHeight="1" x14ac:dyDescent="0.3">
      <c r="A13" s="450">
        <f t="shared" si="1"/>
        <v>21</v>
      </c>
      <c r="B13" s="558" t="s">
        <v>295</v>
      </c>
      <c r="C13" s="922" t="s">
        <v>239</v>
      </c>
      <c r="D13" s="466">
        <v>81510.63</v>
      </c>
      <c r="E13" s="467">
        <f t="shared" si="0"/>
        <v>96997.649699999994</v>
      </c>
      <c r="F13" s="340" t="s">
        <v>64</v>
      </c>
      <c r="G13" s="146" t="s">
        <v>242</v>
      </c>
      <c r="H13" s="146" t="s">
        <v>342</v>
      </c>
      <c r="I13" s="39" t="s">
        <v>197</v>
      </c>
      <c r="J13" s="124" t="s">
        <v>245</v>
      </c>
      <c r="K13" s="278"/>
      <c r="L13" s="280"/>
      <c r="M13" s="280"/>
      <c r="N13" s="278"/>
      <c r="O13" s="278"/>
      <c r="P13" s="278"/>
      <c r="Q13" s="278"/>
      <c r="R13" s="278"/>
      <c r="S13" s="278"/>
      <c r="T13" s="278"/>
    </row>
    <row r="14" spans="1:20" ht="28.5" customHeight="1" x14ac:dyDescent="0.3">
      <c r="A14" s="726">
        <f t="shared" si="1"/>
        <v>22</v>
      </c>
      <c r="B14" s="548" t="s">
        <v>212</v>
      </c>
      <c r="C14" s="435" t="s">
        <v>211</v>
      </c>
      <c r="D14" s="466">
        <v>4000</v>
      </c>
      <c r="E14" s="467">
        <f t="shared" si="0"/>
        <v>4760</v>
      </c>
      <c r="F14" s="340" t="s">
        <v>40</v>
      </c>
      <c r="G14" s="146" t="s">
        <v>242</v>
      </c>
      <c r="H14" s="146" t="s">
        <v>342</v>
      </c>
      <c r="I14" s="603" t="s">
        <v>371</v>
      </c>
      <c r="J14" s="122" t="s">
        <v>280</v>
      </c>
      <c r="K14" s="278"/>
      <c r="L14" s="278"/>
      <c r="M14" s="278"/>
      <c r="N14" s="278"/>
      <c r="O14" s="280"/>
      <c r="P14" s="280"/>
      <c r="Q14" s="280"/>
      <c r="R14" s="278"/>
      <c r="S14" s="278"/>
      <c r="T14" s="278"/>
    </row>
    <row r="15" spans="1:20" ht="13" x14ac:dyDescent="0.25">
      <c r="A15" s="282"/>
      <c r="B15" s="998" t="s">
        <v>11</v>
      </c>
      <c r="C15" s="999"/>
      <c r="D15" s="293">
        <f>SUM(D8:D14)</f>
        <v>216331.12</v>
      </c>
      <c r="E15" s="242">
        <f>SUM(E8:E14)</f>
        <v>257434.03279999999</v>
      </c>
      <c r="F15" s="283"/>
      <c r="G15" s="282"/>
      <c r="H15" s="282"/>
      <c r="I15" s="282"/>
      <c r="J15" s="122"/>
    </row>
    <row r="16" spans="1:20" x14ac:dyDescent="0.25">
      <c r="A16" s="284"/>
      <c r="B16" s="284"/>
      <c r="C16" s="284"/>
      <c r="D16" s="498"/>
      <c r="E16" s="285"/>
      <c r="F16" s="286"/>
      <c r="G16" s="284"/>
      <c r="H16" s="284"/>
      <c r="I16" s="284"/>
      <c r="J16" s="284"/>
    </row>
    <row r="17" spans="1:15" x14ac:dyDescent="0.25">
      <c r="A17" s="284"/>
      <c r="B17" s="284"/>
      <c r="C17" s="284"/>
      <c r="D17" s="498"/>
      <c r="E17" s="69"/>
      <c r="F17" s="286"/>
      <c r="G17" s="284"/>
      <c r="H17" s="284"/>
      <c r="I17" s="284"/>
      <c r="J17" s="284"/>
      <c r="O17" s="446"/>
    </row>
    <row r="18" spans="1:15" x14ac:dyDescent="0.25">
      <c r="A18" s="284"/>
      <c r="B18" s="284"/>
      <c r="C18" s="284"/>
      <c r="D18" s="498"/>
      <c r="E18" s="285"/>
      <c r="F18" s="286"/>
      <c r="G18" s="284"/>
      <c r="H18" s="284"/>
      <c r="I18" s="284"/>
      <c r="J18" s="284"/>
    </row>
    <row r="19" spans="1:15" x14ac:dyDescent="0.25">
      <c r="E19" s="287"/>
      <c r="F19" s="287"/>
    </row>
    <row r="22" spans="1:15" x14ac:dyDescent="0.25">
      <c r="E22" s="274" t="s">
        <v>76</v>
      </c>
    </row>
    <row r="25" spans="1:15" x14ac:dyDescent="0.25">
      <c r="L25" s="446"/>
    </row>
    <row r="27" spans="1:15" x14ac:dyDescent="0.25">
      <c r="M27" s="446"/>
    </row>
  </sheetData>
  <mergeCells count="4">
    <mergeCell ref="B15:C15"/>
    <mergeCell ref="D6:E6"/>
    <mergeCell ref="A3:J3"/>
    <mergeCell ref="K9:L9"/>
  </mergeCells>
  <phoneticPr fontId="2" type="noConversion"/>
  <pageMargins left="0" right="0.23" top="0.25" bottom="0.25" header="0" footer="0"/>
  <pageSetup paperSize="9" orientation="landscape" r:id="rId1"/>
  <headerFooter alignWithMargins="0"/>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dimension ref="A1:IV53"/>
  <sheetViews>
    <sheetView topLeftCell="A34" zoomScale="98" zoomScaleNormal="98" workbookViewId="0">
      <selection activeCell="E39" sqref="E39"/>
    </sheetView>
  </sheetViews>
  <sheetFormatPr defaultColWidth="9.1796875" defaultRowHeight="12.5" x14ac:dyDescent="0.25"/>
  <cols>
    <col min="1" max="1" width="7.7265625" style="370" customWidth="1"/>
    <col min="2" max="2" width="29.453125" style="396" customWidth="1"/>
    <col min="3" max="3" width="15.54296875" style="578" customWidth="1"/>
    <col min="4" max="4" width="13" style="473" customWidth="1"/>
    <col min="5" max="5" width="14" style="370" customWidth="1"/>
    <col min="6" max="6" width="13.7265625" style="370" customWidth="1"/>
    <col min="7" max="7" width="13.453125" style="578" customWidth="1"/>
    <col min="8" max="8" width="16.453125" style="578" customWidth="1"/>
    <col min="9" max="9" width="14.81640625" style="370" customWidth="1"/>
    <col min="10" max="10" width="23.453125" style="574" customWidth="1"/>
    <col min="11" max="11" width="15.1796875" style="370" customWidth="1"/>
    <col min="12" max="12" width="13.54296875" style="370" customWidth="1"/>
    <col min="13" max="13" width="10.1796875" style="370" bestFit="1" customWidth="1"/>
    <col min="14" max="14" width="12.1796875" style="370" bestFit="1" customWidth="1"/>
    <col min="15" max="15" width="21.26953125" style="370" customWidth="1"/>
    <col min="16" max="16" width="12" style="370" customWidth="1"/>
    <col min="17" max="16384" width="9.1796875" style="370"/>
  </cols>
  <sheetData>
    <row r="1" spans="1:14" x14ac:dyDescent="0.25">
      <c r="A1" s="368"/>
      <c r="B1" s="369"/>
      <c r="D1" s="468"/>
      <c r="E1" s="368"/>
      <c r="F1" s="368"/>
      <c r="I1" s="368"/>
      <c r="M1" s="370">
        <v>16639</v>
      </c>
      <c r="N1" s="370" t="s">
        <v>308</v>
      </c>
    </row>
    <row r="2" spans="1:14" ht="13" x14ac:dyDescent="0.3">
      <c r="A2" s="1005" t="s">
        <v>240</v>
      </c>
      <c r="B2" s="1005"/>
      <c r="C2" s="1005"/>
      <c r="D2" s="1005"/>
      <c r="E2" s="1005"/>
      <c r="F2" s="1005"/>
      <c r="G2" s="1005"/>
      <c r="H2" s="1005"/>
      <c r="I2" s="1005"/>
      <c r="M2" s="370">
        <v>30000</v>
      </c>
      <c r="N2" s="370" t="s">
        <v>309</v>
      </c>
    </row>
    <row r="3" spans="1:14" ht="13" x14ac:dyDescent="0.3">
      <c r="A3" s="371"/>
      <c r="B3" s="372"/>
      <c r="C3" s="371"/>
      <c r="D3" s="469"/>
      <c r="E3" s="371"/>
      <c r="F3" s="371"/>
      <c r="G3" s="371"/>
      <c r="H3" s="371"/>
      <c r="I3" s="371"/>
      <c r="M3" s="532">
        <f>SUM(M1:M2)</f>
        <v>46639</v>
      </c>
    </row>
    <row r="4" spans="1:14" ht="13" x14ac:dyDescent="0.25">
      <c r="A4" s="373" t="s">
        <v>22</v>
      </c>
      <c r="B4" s="369"/>
      <c r="C4" s="371"/>
      <c r="D4" s="468"/>
      <c r="E4" s="368"/>
      <c r="F4" s="368"/>
      <c r="G4" s="1004"/>
      <c r="H4" s="1004"/>
      <c r="I4" s="368"/>
    </row>
    <row r="5" spans="1:14" s="377" customFormat="1" ht="64.5" customHeight="1" x14ac:dyDescent="0.3">
      <c r="A5" s="374" t="s">
        <v>0</v>
      </c>
      <c r="B5" s="375" t="s">
        <v>1</v>
      </c>
      <c r="C5" s="569" t="s">
        <v>2</v>
      </c>
      <c r="D5" s="470" t="s">
        <v>3</v>
      </c>
      <c r="E5" s="376" t="s">
        <v>4</v>
      </c>
      <c r="F5" s="376" t="s">
        <v>16</v>
      </c>
      <c r="G5" s="376" t="s">
        <v>53</v>
      </c>
      <c r="H5" s="376" t="s">
        <v>54</v>
      </c>
      <c r="I5" s="376" t="s">
        <v>9</v>
      </c>
      <c r="J5" s="570"/>
    </row>
    <row r="6" spans="1:14" ht="13" x14ac:dyDescent="0.25">
      <c r="A6" s="378" t="s">
        <v>22</v>
      </c>
      <c r="B6" s="379"/>
      <c r="C6" s="381"/>
      <c r="D6" s="1003" t="s">
        <v>6</v>
      </c>
      <c r="E6" s="1003"/>
      <c r="F6" s="381"/>
      <c r="G6" s="381"/>
      <c r="H6" s="381"/>
      <c r="I6" s="380"/>
    </row>
    <row r="7" spans="1:14" s="95" customFormat="1" ht="255" customHeight="1" x14ac:dyDescent="0.25">
      <c r="A7" s="453">
        <f>'20.01.08'!A14+1</f>
        <v>23</v>
      </c>
      <c r="B7" s="553" t="s">
        <v>486</v>
      </c>
      <c r="C7" s="821" t="s">
        <v>158</v>
      </c>
      <c r="D7" s="475">
        <v>46639</v>
      </c>
      <c r="E7" s="476">
        <f t="shared" ref="E7:E42" si="0">D7*1.19</f>
        <v>55500.409999999996</v>
      </c>
      <c r="F7" s="382" t="s">
        <v>40</v>
      </c>
      <c r="G7" s="144" t="s">
        <v>242</v>
      </c>
      <c r="H7" s="144" t="s">
        <v>342</v>
      </c>
      <c r="I7" s="39" t="s">
        <v>364</v>
      </c>
      <c r="J7" s="574" t="s">
        <v>307</v>
      </c>
    </row>
    <row r="8" spans="1:14" s="95" customFormat="1" ht="74.25" customHeight="1" x14ac:dyDescent="0.25">
      <c r="A8" s="453">
        <f>A7+1</f>
        <v>24</v>
      </c>
      <c r="B8" s="822" t="s">
        <v>503</v>
      </c>
      <c r="C8" s="916" t="s">
        <v>504</v>
      </c>
      <c r="D8" s="475">
        <v>6195</v>
      </c>
      <c r="E8" s="476">
        <f t="shared" si="0"/>
        <v>7372.0499999999993</v>
      </c>
      <c r="F8" s="382" t="s">
        <v>40</v>
      </c>
      <c r="G8" s="144" t="s">
        <v>496</v>
      </c>
      <c r="H8" s="144" t="s">
        <v>497</v>
      </c>
      <c r="I8" s="39" t="s">
        <v>196</v>
      </c>
      <c r="J8" s="574"/>
    </row>
    <row r="9" spans="1:14" s="95" customFormat="1" ht="70.5" customHeight="1" x14ac:dyDescent="0.25">
      <c r="A9" s="453">
        <f>A8+1</f>
        <v>25</v>
      </c>
      <c r="B9" s="553" t="s">
        <v>313</v>
      </c>
      <c r="C9" s="443" t="s">
        <v>312</v>
      </c>
      <c r="D9" s="475">
        <v>6876</v>
      </c>
      <c r="E9" s="476">
        <f t="shared" si="0"/>
        <v>8182.44</v>
      </c>
      <c r="F9" s="382" t="s">
        <v>40</v>
      </c>
      <c r="G9" s="144" t="s">
        <v>242</v>
      </c>
      <c r="H9" s="144" t="s">
        <v>243</v>
      </c>
      <c r="I9" s="39" t="s">
        <v>364</v>
      </c>
      <c r="J9" s="574" t="s">
        <v>311</v>
      </c>
    </row>
    <row r="10" spans="1:14" s="95" customFormat="1" ht="37.5" customHeight="1" x14ac:dyDescent="0.25">
      <c r="A10" s="281">
        <f>A9+1</f>
        <v>26</v>
      </c>
      <c r="B10" s="557" t="s">
        <v>47</v>
      </c>
      <c r="C10" s="381" t="s">
        <v>39</v>
      </c>
      <c r="D10" s="610">
        <v>28956</v>
      </c>
      <c r="E10" s="476">
        <f t="shared" si="0"/>
        <v>34457.64</v>
      </c>
      <c r="F10" s="382" t="s">
        <v>40</v>
      </c>
      <c r="G10" s="144" t="s">
        <v>242</v>
      </c>
      <c r="H10" s="144" t="s">
        <v>342</v>
      </c>
      <c r="I10" s="281" t="s">
        <v>197</v>
      </c>
      <c r="J10" s="575" t="s">
        <v>268</v>
      </c>
      <c r="K10" s="95" t="s">
        <v>379</v>
      </c>
    </row>
    <row r="11" spans="1:14" s="383" customFormat="1" ht="48" customHeight="1" x14ac:dyDescent="0.25">
      <c r="A11" s="281">
        <f t="shared" ref="A11:A27" si="1">A10+1</f>
        <v>27</v>
      </c>
      <c r="B11" s="552" t="s">
        <v>198</v>
      </c>
      <c r="C11" s="381" t="s">
        <v>141</v>
      </c>
      <c r="D11" s="475">
        <v>2560</v>
      </c>
      <c r="E11" s="476">
        <f t="shared" si="0"/>
        <v>3046.3999999999996</v>
      </c>
      <c r="F11" s="382" t="s">
        <v>40</v>
      </c>
      <c r="G11" s="144" t="s">
        <v>242</v>
      </c>
      <c r="H11" s="144" t="s">
        <v>344</v>
      </c>
      <c r="I11" s="281" t="s">
        <v>371</v>
      </c>
      <c r="J11" s="574" t="s">
        <v>245</v>
      </c>
      <c r="K11" s="383" t="s">
        <v>248</v>
      </c>
    </row>
    <row r="12" spans="1:14" s="383" customFormat="1" ht="81" customHeight="1" x14ac:dyDescent="0.25">
      <c r="A12" s="281">
        <f t="shared" si="1"/>
        <v>28</v>
      </c>
      <c r="B12" s="552" t="s">
        <v>77</v>
      </c>
      <c r="C12" s="381" t="s">
        <v>38</v>
      </c>
      <c r="D12" s="475">
        <v>142800</v>
      </c>
      <c r="E12" s="476">
        <f t="shared" si="0"/>
        <v>169932</v>
      </c>
      <c r="F12" s="382" t="s">
        <v>40</v>
      </c>
      <c r="G12" s="144" t="s">
        <v>242</v>
      </c>
      <c r="H12" s="144" t="s">
        <v>342</v>
      </c>
      <c r="I12" s="281" t="s">
        <v>197</v>
      </c>
      <c r="J12" s="574" t="s">
        <v>316</v>
      </c>
    </row>
    <row r="13" spans="1:14" s="383" customFormat="1" ht="101.25" customHeight="1" x14ac:dyDescent="0.25">
      <c r="A13" s="281">
        <f t="shared" si="1"/>
        <v>29</v>
      </c>
      <c r="B13" s="533" t="s">
        <v>370</v>
      </c>
      <c r="C13" s="288" t="s">
        <v>81</v>
      </c>
      <c r="D13" s="618">
        <v>102000</v>
      </c>
      <c r="E13" s="602">
        <f t="shared" si="0"/>
        <v>121380</v>
      </c>
      <c r="F13" s="453" t="s">
        <v>134</v>
      </c>
      <c r="G13" s="453" t="s">
        <v>365</v>
      </c>
      <c r="H13" s="453" t="s">
        <v>366</v>
      </c>
      <c r="I13" s="281" t="s">
        <v>371</v>
      </c>
      <c r="J13" s="576" t="s">
        <v>367</v>
      </c>
      <c r="K13" s="432" t="s">
        <v>379</v>
      </c>
    </row>
    <row r="14" spans="1:14" s="615" customFormat="1" ht="54" customHeight="1" x14ac:dyDescent="0.25">
      <c r="A14" s="734">
        <f>A13+1</f>
        <v>30</v>
      </c>
      <c r="B14" s="735" t="s">
        <v>79</v>
      </c>
      <c r="C14" s="734" t="s">
        <v>78</v>
      </c>
      <c r="D14" s="610">
        <v>99952</v>
      </c>
      <c r="E14" s="736">
        <f t="shared" si="0"/>
        <v>118942.87999999999</v>
      </c>
      <c r="F14" s="734" t="s">
        <v>134</v>
      </c>
      <c r="G14" s="738" t="s">
        <v>242</v>
      </c>
      <c r="H14" s="738" t="s">
        <v>342</v>
      </c>
      <c r="I14" s="734" t="s">
        <v>197</v>
      </c>
      <c r="J14" s="739" t="s">
        <v>307</v>
      </c>
    </row>
    <row r="15" spans="1:14" ht="72" customHeight="1" x14ac:dyDescent="0.25">
      <c r="A15" s="281">
        <f t="shared" si="1"/>
        <v>31</v>
      </c>
      <c r="B15" s="552" t="s">
        <v>314</v>
      </c>
      <c r="C15" s="281" t="s">
        <v>50</v>
      </c>
      <c r="D15" s="610">
        <v>42000</v>
      </c>
      <c r="E15" s="476">
        <f t="shared" si="0"/>
        <v>49980</v>
      </c>
      <c r="F15" s="382" t="s">
        <v>40</v>
      </c>
      <c r="G15" s="144" t="s">
        <v>242</v>
      </c>
      <c r="H15" s="144" t="s">
        <v>342</v>
      </c>
      <c r="I15" s="281" t="s">
        <v>197</v>
      </c>
      <c r="J15" s="574" t="s">
        <v>307</v>
      </c>
      <c r="K15" s="432" t="s">
        <v>379</v>
      </c>
    </row>
    <row r="16" spans="1:14" s="615" customFormat="1" ht="93" customHeight="1" x14ac:dyDescent="0.25">
      <c r="A16" s="734">
        <f t="shared" si="1"/>
        <v>32</v>
      </c>
      <c r="B16" s="735" t="s">
        <v>306</v>
      </c>
      <c r="C16" s="734" t="s">
        <v>50</v>
      </c>
      <c r="D16" s="610">
        <v>49000</v>
      </c>
      <c r="E16" s="736">
        <f t="shared" si="0"/>
        <v>58310</v>
      </c>
      <c r="F16" s="737" t="s">
        <v>40</v>
      </c>
      <c r="G16" s="738" t="s">
        <v>242</v>
      </c>
      <c r="H16" s="738" t="s">
        <v>342</v>
      </c>
      <c r="I16" s="734" t="s">
        <v>371</v>
      </c>
      <c r="J16" s="739" t="s">
        <v>307</v>
      </c>
      <c r="K16" s="432" t="s">
        <v>379</v>
      </c>
    </row>
    <row r="17" spans="1:256" ht="39.75" customHeight="1" x14ac:dyDescent="0.25">
      <c r="A17" s="450">
        <f>A16+1</f>
        <v>33</v>
      </c>
      <c r="B17" s="552" t="s">
        <v>82</v>
      </c>
      <c r="C17" s="281" t="s">
        <v>83</v>
      </c>
      <c r="D17" s="475">
        <v>500</v>
      </c>
      <c r="E17" s="476">
        <f t="shared" si="0"/>
        <v>595</v>
      </c>
      <c r="F17" s="382" t="s">
        <v>40</v>
      </c>
      <c r="G17" s="144" t="s">
        <v>242</v>
      </c>
      <c r="H17" s="144" t="s">
        <v>342</v>
      </c>
      <c r="I17" s="281" t="s">
        <v>197</v>
      </c>
      <c r="J17" s="574" t="s">
        <v>307</v>
      </c>
      <c r="K17" s="432"/>
    </row>
    <row r="18" spans="1:256" ht="54" customHeight="1" x14ac:dyDescent="0.25">
      <c r="A18" s="281">
        <f t="shared" si="1"/>
        <v>34</v>
      </c>
      <c r="B18" s="552" t="s">
        <v>140</v>
      </c>
      <c r="C18" s="281" t="s">
        <v>84</v>
      </c>
      <c r="D18" s="610">
        <v>221004</v>
      </c>
      <c r="E18" s="476">
        <f t="shared" si="0"/>
        <v>262994.76</v>
      </c>
      <c r="F18" s="382" t="s">
        <v>40</v>
      </c>
      <c r="G18" s="144" t="s">
        <v>242</v>
      </c>
      <c r="H18" s="144" t="s">
        <v>342</v>
      </c>
      <c r="I18" s="281" t="s">
        <v>371</v>
      </c>
      <c r="J18" s="124" t="s">
        <v>245</v>
      </c>
      <c r="K18" s="432" t="s">
        <v>379</v>
      </c>
    </row>
    <row r="19" spans="1:256" ht="87" customHeight="1" x14ac:dyDescent="0.25">
      <c r="A19" s="281">
        <f t="shared" si="1"/>
        <v>35</v>
      </c>
      <c r="B19" s="554" t="s">
        <v>378</v>
      </c>
      <c r="C19" s="579" t="s">
        <v>85</v>
      </c>
      <c r="D19" s="614">
        <v>181200</v>
      </c>
      <c r="E19" s="509">
        <f t="shared" si="0"/>
        <v>215628</v>
      </c>
      <c r="F19" s="382" t="s">
        <v>40</v>
      </c>
      <c r="G19" s="144" t="s">
        <v>242</v>
      </c>
      <c r="H19" s="144" t="s">
        <v>342</v>
      </c>
      <c r="I19" s="281" t="s">
        <v>197</v>
      </c>
      <c r="J19" s="574" t="s">
        <v>315</v>
      </c>
      <c r="K19" s="615" t="s">
        <v>379</v>
      </c>
    </row>
    <row r="20" spans="1:256" s="396" customFormat="1" ht="50.25" customHeight="1" x14ac:dyDescent="0.25">
      <c r="A20" s="453">
        <f t="shared" si="1"/>
        <v>36</v>
      </c>
      <c r="B20" s="683" t="s">
        <v>269</v>
      </c>
      <c r="C20" s="684" t="s">
        <v>270</v>
      </c>
      <c r="D20" s="685">
        <v>202835</v>
      </c>
      <c r="E20" s="511">
        <f t="shared" si="0"/>
        <v>241373.65</v>
      </c>
      <c r="F20" s="686" t="s">
        <v>40</v>
      </c>
      <c r="G20" s="296" t="s">
        <v>242</v>
      </c>
      <c r="H20" s="296" t="s">
        <v>342</v>
      </c>
      <c r="I20" s="453" t="s">
        <v>197</v>
      </c>
      <c r="J20" s="473" t="s">
        <v>268</v>
      </c>
      <c r="P20" s="687"/>
    </row>
    <row r="21" spans="1:256" ht="50.25" customHeight="1" x14ac:dyDescent="0.25">
      <c r="A21" s="719">
        <f t="shared" si="1"/>
        <v>37</v>
      </c>
      <c r="B21" s="666" t="s">
        <v>424</v>
      </c>
      <c r="C21" s="667" t="s">
        <v>270</v>
      </c>
      <c r="D21" s="668">
        <v>23868</v>
      </c>
      <c r="E21" s="669">
        <f t="shared" si="0"/>
        <v>28402.92</v>
      </c>
      <c r="F21" s="670" t="s">
        <v>40</v>
      </c>
      <c r="G21" s="671" t="s">
        <v>427</v>
      </c>
      <c r="H21" s="671" t="s">
        <v>430</v>
      </c>
      <c r="I21" s="281" t="s">
        <v>514</v>
      </c>
      <c r="P21" s="384"/>
    </row>
    <row r="22" spans="1:256" ht="50.25" customHeight="1" x14ac:dyDescent="0.25">
      <c r="A22" s="857">
        <f>A21+1</f>
        <v>38</v>
      </c>
      <c r="B22" s="862" t="s">
        <v>521</v>
      </c>
      <c r="C22" s="917" t="s">
        <v>523</v>
      </c>
      <c r="D22" s="863">
        <v>14370</v>
      </c>
      <c r="E22" s="864">
        <f t="shared" si="0"/>
        <v>17100.3</v>
      </c>
      <c r="F22" s="865" t="s">
        <v>40</v>
      </c>
      <c r="G22" s="856" t="s">
        <v>496</v>
      </c>
      <c r="H22" s="856" t="s">
        <v>497</v>
      </c>
      <c r="I22" s="857" t="s">
        <v>514</v>
      </c>
      <c r="P22" s="384"/>
    </row>
    <row r="23" spans="1:256" ht="50.25" customHeight="1" x14ac:dyDescent="0.25">
      <c r="A23" s="857">
        <f>A22+1</f>
        <v>39</v>
      </c>
      <c r="B23" s="862" t="s">
        <v>522</v>
      </c>
      <c r="C23" s="917" t="s">
        <v>523</v>
      </c>
      <c r="D23" s="863">
        <v>14370</v>
      </c>
      <c r="E23" s="864">
        <f t="shared" si="0"/>
        <v>17100.3</v>
      </c>
      <c r="F23" s="865" t="s">
        <v>40</v>
      </c>
      <c r="G23" s="856" t="s">
        <v>496</v>
      </c>
      <c r="H23" s="856" t="s">
        <v>497</v>
      </c>
      <c r="I23" s="857" t="s">
        <v>514</v>
      </c>
      <c r="P23" s="384"/>
    </row>
    <row r="24" spans="1:256" ht="64.5" customHeight="1" x14ac:dyDescent="0.25">
      <c r="A24" s="281">
        <f>A23+1</f>
        <v>40</v>
      </c>
      <c r="B24" s="533" t="s">
        <v>139</v>
      </c>
      <c r="C24" s="288" t="s">
        <v>159</v>
      </c>
      <c r="D24" s="618">
        <v>18790</v>
      </c>
      <c r="E24" s="476">
        <f t="shared" si="0"/>
        <v>22360.1</v>
      </c>
      <c r="F24" s="385" t="s">
        <v>40</v>
      </c>
      <c r="G24" s="144" t="s">
        <v>242</v>
      </c>
      <c r="H24" s="144" t="s">
        <v>342</v>
      </c>
      <c r="I24" s="281" t="s">
        <v>197</v>
      </c>
      <c r="J24" s="574" t="s">
        <v>268</v>
      </c>
      <c r="K24" s="615" t="s">
        <v>379</v>
      </c>
      <c r="M24" s="384"/>
    </row>
    <row r="25" spans="1:256" s="391" customFormat="1" ht="92.25" customHeight="1" x14ac:dyDescent="0.25">
      <c r="A25" s="442">
        <f>A24+1</f>
        <v>41</v>
      </c>
      <c r="B25" s="589" t="s">
        <v>369</v>
      </c>
      <c r="C25" s="580" t="s">
        <v>368</v>
      </c>
      <c r="D25" s="619">
        <v>51998.400000000001</v>
      </c>
      <c r="E25" s="500">
        <f t="shared" si="0"/>
        <v>61878.095999999998</v>
      </c>
      <c r="F25" s="392" t="s">
        <v>40</v>
      </c>
      <c r="G25" s="144" t="s">
        <v>242</v>
      </c>
      <c r="H25" s="144" t="s">
        <v>342</v>
      </c>
      <c r="I25" s="281" t="s">
        <v>197</v>
      </c>
      <c r="J25" s="441" t="s">
        <v>280</v>
      </c>
      <c r="K25" s="615" t="s">
        <v>379</v>
      </c>
      <c r="L25" s="387"/>
      <c r="M25" s="387"/>
      <c r="N25" s="387"/>
      <c r="O25" s="387"/>
      <c r="P25" s="387"/>
      <c r="Q25" s="387"/>
      <c r="R25" s="387"/>
      <c r="S25" s="387"/>
      <c r="T25" s="387"/>
      <c r="U25" s="387"/>
      <c r="V25" s="387"/>
      <c r="W25" s="387"/>
      <c r="X25" s="387"/>
      <c r="Y25" s="387"/>
      <c r="Z25" s="387"/>
      <c r="AA25" s="387"/>
      <c r="AB25" s="387"/>
      <c r="AC25" s="387"/>
      <c r="AD25" s="387"/>
      <c r="AE25" s="387"/>
      <c r="AF25" s="387"/>
      <c r="AG25" s="387"/>
      <c r="AH25" s="387"/>
      <c r="AI25" s="387"/>
      <c r="AJ25" s="387"/>
      <c r="AK25" s="387"/>
      <c r="AL25" s="387"/>
      <c r="AM25" s="387"/>
      <c r="AN25" s="387"/>
      <c r="AO25" s="387"/>
      <c r="AP25" s="387"/>
      <c r="AQ25" s="387"/>
      <c r="AR25" s="387"/>
      <c r="AS25" s="387"/>
      <c r="AT25" s="387"/>
      <c r="AU25" s="387"/>
      <c r="AV25" s="387"/>
      <c r="AW25" s="387"/>
      <c r="AX25" s="387"/>
      <c r="AY25" s="387"/>
      <c r="AZ25" s="387"/>
      <c r="BA25" s="387"/>
      <c r="BB25" s="388"/>
      <c r="BC25" s="389"/>
      <c r="BD25" s="387"/>
      <c r="BE25" s="390"/>
      <c r="BF25" s="388"/>
      <c r="BG25" s="389"/>
      <c r="BH25" s="387"/>
      <c r="BI25" s="390"/>
      <c r="BJ25" s="388"/>
      <c r="BK25" s="389"/>
      <c r="BL25" s="387"/>
      <c r="BM25" s="390"/>
      <c r="BN25" s="388"/>
      <c r="BO25" s="389"/>
      <c r="BP25" s="387"/>
      <c r="BQ25" s="390"/>
      <c r="BR25" s="388"/>
      <c r="BS25" s="389"/>
      <c r="BT25" s="387"/>
      <c r="BU25" s="390"/>
      <c r="BV25" s="388"/>
      <c r="BW25" s="389"/>
      <c r="BX25" s="387"/>
      <c r="BY25" s="390"/>
      <c r="BZ25" s="388"/>
      <c r="CA25" s="389"/>
      <c r="CB25" s="387"/>
      <c r="CC25" s="390"/>
      <c r="CD25" s="388"/>
      <c r="CE25" s="389"/>
      <c r="CF25" s="387"/>
      <c r="CG25" s="390"/>
      <c r="CH25" s="388"/>
      <c r="CI25" s="389"/>
      <c r="CJ25" s="387"/>
      <c r="CK25" s="390"/>
      <c r="CL25" s="388"/>
      <c r="CM25" s="389"/>
      <c r="CN25" s="387"/>
      <c r="CO25" s="390"/>
      <c r="CP25" s="388"/>
      <c r="CQ25" s="389"/>
      <c r="CR25" s="387"/>
      <c r="CS25" s="390"/>
      <c r="CT25" s="388"/>
      <c r="CU25" s="389"/>
      <c r="CV25" s="387"/>
      <c r="CW25" s="390"/>
      <c r="CX25" s="388"/>
      <c r="CY25" s="389"/>
      <c r="CZ25" s="387"/>
      <c r="DA25" s="390"/>
      <c r="DB25" s="388"/>
      <c r="DC25" s="389"/>
      <c r="DD25" s="387"/>
      <c r="DE25" s="390"/>
      <c r="DF25" s="388"/>
      <c r="DG25" s="389"/>
      <c r="DH25" s="387"/>
      <c r="DI25" s="390"/>
      <c r="DJ25" s="388"/>
      <c r="DK25" s="389"/>
      <c r="DL25" s="387"/>
      <c r="DM25" s="390"/>
      <c r="DN25" s="388"/>
      <c r="DO25" s="389"/>
      <c r="DP25" s="387"/>
      <c r="DQ25" s="390"/>
      <c r="DR25" s="388"/>
      <c r="DS25" s="389"/>
      <c r="DT25" s="387"/>
      <c r="DU25" s="390"/>
      <c r="DV25" s="388"/>
      <c r="DW25" s="389"/>
      <c r="DX25" s="387"/>
      <c r="DY25" s="390"/>
      <c r="DZ25" s="388"/>
      <c r="EA25" s="389"/>
      <c r="EB25" s="387"/>
      <c r="EC25" s="390"/>
      <c r="ED25" s="388"/>
      <c r="EE25" s="389"/>
      <c r="EF25" s="387"/>
      <c r="EG25" s="390"/>
      <c r="EH25" s="388"/>
      <c r="EI25" s="389"/>
      <c r="EJ25" s="387"/>
      <c r="EK25" s="390"/>
      <c r="EL25" s="388"/>
      <c r="EM25" s="389"/>
      <c r="EN25" s="387"/>
      <c r="EO25" s="390"/>
      <c r="EP25" s="388"/>
      <c r="EQ25" s="389"/>
      <c r="ER25" s="387"/>
      <c r="ES25" s="390"/>
      <c r="ET25" s="388"/>
      <c r="EU25" s="389"/>
      <c r="EV25" s="387"/>
      <c r="EW25" s="390"/>
      <c r="EX25" s="388"/>
      <c r="EY25" s="389"/>
      <c r="EZ25" s="387"/>
      <c r="FA25" s="390"/>
      <c r="FB25" s="388"/>
      <c r="FC25" s="389"/>
      <c r="FD25" s="387"/>
      <c r="FE25" s="390"/>
      <c r="FF25" s="388"/>
      <c r="FG25" s="389"/>
      <c r="FH25" s="387"/>
      <c r="FI25" s="390"/>
      <c r="FJ25" s="388"/>
      <c r="FK25" s="389"/>
      <c r="FL25" s="387"/>
      <c r="FM25" s="390"/>
      <c r="FN25" s="388"/>
      <c r="FO25" s="389"/>
      <c r="FP25" s="387"/>
      <c r="FQ25" s="390"/>
      <c r="FR25" s="388"/>
      <c r="FS25" s="389"/>
      <c r="FT25" s="387"/>
      <c r="FU25" s="390"/>
      <c r="FV25" s="388"/>
      <c r="FW25" s="389"/>
      <c r="FX25" s="387"/>
      <c r="FY25" s="390"/>
      <c r="FZ25" s="388"/>
      <c r="GA25" s="389"/>
      <c r="GB25" s="387"/>
      <c r="GC25" s="390"/>
      <c r="GD25" s="388"/>
      <c r="GE25" s="389"/>
      <c r="GF25" s="387"/>
      <c r="GG25" s="390"/>
      <c r="GH25" s="388"/>
      <c r="GI25" s="389"/>
      <c r="GJ25" s="387"/>
      <c r="GK25" s="390"/>
      <c r="GL25" s="388"/>
      <c r="GM25" s="389"/>
      <c r="GN25" s="387"/>
      <c r="GO25" s="390"/>
      <c r="GP25" s="388"/>
      <c r="GQ25" s="389"/>
      <c r="GR25" s="387"/>
      <c r="GS25" s="390"/>
      <c r="GT25" s="388"/>
      <c r="GU25" s="389"/>
      <c r="GV25" s="387"/>
      <c r="GW25" s="390"/>
      <c r="GX25" s="388"/>
      <c r="GY25" s="389"/>
      <c r="GZ25" s="387"/>
      <c r="HA25" s="390"/>
      <c r="HB25" s="388"/>
      <c r="HC25" s="389"/>
      <c r="HD25" s="387"/>
      <c r="HE25" s="390"/>
      <c r="HF25" s="388"/>
      <c r="HG25" s="389"/>
      <c r="HH25" s="387"/>
      <c r="HI25" s="390"/>
      <c r="HJ25" s="388"/>
      <c r="HK25" s="389"/>
      <c r="HL25" s="387"/>
      <c r="HM25" s="390"/>
      <c r="HN25" s="388"/>
      <c r="HO25" s="389"/>
      <c r="HP25" s="387"/>
      <c r="HQ25" s="390"/>
      <c r="HR25" s="388"/>
      <c r="HS25" s="389"/>
      <c r="HT25" s="387"/>
      <c r="HU25" s="390"/>
      <c r="HV25" s="388"/>
      <c r="HW25" s="389"/>
      <c r="HX25" s="387"/>
      <c r="HY25" s="390"/>
      <c r="HZ25" s="388"/>
      <c r="IA25" s="389"/>
      <c r="IB25" s="387"/>
      <c r="IC25" s="390"/>
      <c r="ID25" s="388"/>
      <c r="IE25" s="389"/>
      <c r="IF25" s="387"/>
      <c r="IG25" s="390"/>
      <c r="IH25" s="388"/>
      <c r="II25" s="389"/>
      <c r="IJ25" s="387"/>
      <c r="IK25" s="390"/>
      <c r="IL25" s="388"/>
      <c r="IM25" s="389"/>
      <c r="IN25" s="387"/>
      <c r="IO25" s="390"/>
      <c r="IP25" s="388"/>
      <c r="IQ25" s="389"/>
      <c r="IR25" s="387"/>
      <c r="IS25" s="390"/>
      <c r="IT25" s="388"/>
      <c r="IU25" s="389"/>
      <c r="IV25" s="387"/>
    </row>
    <row r="26" spans="1:256" s="391" customFormat="1" ht="41.25" customHeight="1" x14ac:dyDescent="0.25">
      <c r="A26" s="382">
        <f>A25+1</f>
        <v>42</v>
      </c>
      <c r="B26" s="547" t="s">
        <v>337</v>
      </c>
      <c r="C26" s="579" t="s">
        <v>338</v>
      </c>
      <c r="D26" s="587">
        <v>0</v>
      </c>
      <c r="E26" s="588">
        <f>D26*1.19</f>
        <v>0</v>
      </c>
      <c r="F26" s="392" t="s">
        <v>40</v>
      </c>
      <c r="G26" s="144"/>
      <c r="H26" s="144"/>
      <c r="I26" s="729" t="s">
        <v>468</v>
      </c>
      <c r="J26" s="441" t="s">
        <v>357</v>
      </c>
      <c r="K26" s="388"/>
      <c r="L26" s="387"/>
      <c r="M26" s="387"/>
      <c r="N26" s="387"/>
      <c r="O26" s="387"/>
      <c r="P26" s="387"/>
      <c r="Q26" s="387"/>
      <c r="R26" s="387"/>
      <c r="S26" s="387"/>
      <c r="T26" s="387"/>
      <c r="U26" s="387"/>
      <c r="V26" s="387"/>
      <c r="W26" s="387"/>
      <c r="X26" s="387"/>
      <c r="Y26" s="387"/>
      <c r="Z26" s="387"/>
      <c r="AA26" s="387"/>
      <c r="AB26" s="387"/>
      <c r="AC26" s="387"/>
      <c r="AD26" s="387"/>
      <c r="AE26" s="387"/>
      <c r="AF26" s="387"/>
      <c r="AG26" s="387"/>
      <c r="AH26" s="387"/>
      <c r="AI26" s="387"/>
      <c r="AJ26" s="387"/>
      <c r="AK26" s="387"/>
      <c r="AL26" s="387"/>
      <c r="AM26" s="387"/>
      <c r="AN26" s="387"/>
      <c r="AO26" s="387"/>
      <c r="AP26" s="387"/>
      <c r="AQ26" s="387"/>
      <c r="AR26" s="387"/>
      <c r="AS26" s="387"/>
      <c r="AT26" s="387"/>
      <c r="AU26" s="387"/>
      <c r="AV26" s="387"/>
      <c r="AW26" s="387"/>
      <c r="AX26" s="387"/>
      <c r="AY26" s="387"/>
      <c r="AZ26" s="387"/>
      <c r="BA26" s="387"/>
      <c r="BB26" s="388"/>
      <c r="BC26" s="389"/>
      <c r="BD26" s="387"/>
      <c r="BE26" s="390"/>
      <c r="BF26" s="388"/>
      <c r="BG26" s="389"/>
      <c r="BH26" s="387"/>
      <c r="BI26" s="390"/>
      <c r="BJ26" s="388"/>
      <c r="BK26" s="389"/>
      <c r="BL26" s="387"/>
      <c r="BM26" s="390"/>
      <c r="BN26" s="388"/>
      <c r="BO26" s="389"/>
      <c r="BP26" s="387"/>
      <c r="BQ26" s="390"/>
      <c r="BR26" s="388"/>
      <c r="BS26" s="389"/>
      <c r="BT26" s="387"/>
      <c r="BU26" s="390"/>
      <c r="BV26" s="388"/>
      <c r="BW26" s="389"/>
      <c r="BX26" s="387"/>
      <c r="BY26" s="390"/>
      <c r="BZ26" s="388"/>
      <c r="CA26" s="389"/>
      <c r="CB26" s="387"/>
      <c r="CC26" s="390"/>
      <c r="CD26" s="388"/>
      <c r="CE26" s="389"/>
      <c r="CF26" s="387"/>
      <c r="CG26" s="390"/>
      <c r="CH26" s="388"/>
      <c r="CI26" s="389"/>
      <c r="CJ26" s="387"/>
      <c r="CK26" s="390"/>
      <c r="CL26" s="388"/>
      <c r="CM26" s="389"/>
      <c r="CN26" s="387"/>
      <c r="CO26" s="390"/>
      <c r="CP26" s="388"/>
      <c r="CQ26" s="389"/>
      <c r="CR26" s="387"/>
      <c r="CS26" s="390"/>
      <c r="CT26" s="388"/>
      <c r="CU26" s="389"/>
      <c r="CV26" s="387"/>
      <c r="CW26" s="390"/>
      <c r="CX26" s="388"/>
      <c r="CY26" s="389"/>
      <c r="CZ26" s="387"/>
      <c r="DA26" s="390"/>
      <c r="DB26" s="388"/>
      <c r="DC26" s="389"/>
      <c r="DD26" s="387"/>
      <c r="DE26" s="390"/>
      <c r="DF26" s="388"/>
      <c r="DG26" s="389"/>
      <c r="DH26" s="387"/>
      <c r="DI26" s="390"/>
      <c r="DJ26" s="388"/>
      <c r="DK26" s="389"/>
      <c r="DL26" s="387"/>
      <c r="DM26" s="390"/>
      <c r="DN26" s="388"/>
      <c r="DO26" s="389"/>
      <c r="DP26" s="387"/>
      <c r="DQ26" s="390"/>
      <c r="DR26" s="388"/>
      <c r="DS26" s="389"/>
      <c r="DT26" s="387"/>
      <c r="DU26" s="390"/>
      <c r="DV26" s="388"/>
      <c r="DW26" s="389"/>
      <c r="DX26" s="387"/>
      <c r="DY26" s="390"/>
      <c r="DZ26" s="388"/>
      <c r="EA26" s="389"/>
      <c r="EB26" s="387"/>
      <c r="EC26" s="390"/>
      <c r="ED26" s="388"/>
      <c r="EE26" s="389"/>
      <c r="EF26" s="387"/>
      <c r="EG26" s="390"/>
      <c r="EH26" s="388"/>
      <c r="EI26" s="389"/>
      <c r="EJ26" s="387"/>
      <c r="EK26" s="390"/>
      <c r="EL26" s="388"/>
      <c r="EM26" s="389"/>
      <c r="EN26" s="387"/>
      <c r="EO26" s="390"/>
      <c r="EP26" s="388"/>
      <c r="EQ26" s="389"/>
      <c r="ER26" s="387"/>
      <c r="ES26" s="390"/>
      <c r="ET26" s="388"/>
      <c r="EU26" s="389"/>
      <c r="EV26" s="387"/>
      <c r="EW26" s="390"/>
      <c r="EX26" s="388"/>
      <c r="EY26" s="389"/>
      <c r="EZ26" s="387"/>
      <c r="FA26" s="390"/>
      <c r="FB26" s="388"/>
      <c r="FC26" s="389"/>
      <c r="FD26" s="387"/>
      <c r="FE26" s="390"/>
      <c r="FF26" s="388"/>
      <c r="FG26" s="389"/>
      <c r="FH26" s="387"/>
      <c r="FI26" s="390"/>
      <c r="FJ26" s="388"/>
      <c r="FK26" s="389"/>
      <c r="FL26" s="387"/>
      <c r="FM26" s="390"/>
      <c r="FN26" s="388"/>
      <c r="FO26" s="389"/>
      <c r="FP26" s="387"/>
      <c r="FQ26" s="390"/>
      <c r="FR26" s="388"/>
      <c r="FS26" s="389"/>
      <c r="FT26" s="387"/>
      <c r="FU26" s="390"/>
      <c r="FV26" s="388"/>
      <c r="FW26" s="389"/>
      <c r="FX26" s="387"/>
      <c r="FY26" s="390"/>
      <c r="FZ26" s="388"/>
      <c r="GA26" s="389"/>
      <c r="GB26" s="387"/>
      <c r="GC26" s="390"/>
      <c r="GD26" s="388"/>
      <c r="GE26" s="389"/>
      <c r="GF26" s="387"/>
      <c r="GG26" s="390"/>
      <c r="GH26" s="388"/>
      <c r="GI26" s="389"/>
      <c r="GJ26" s="387"/>
      <c r="GK26" s="390"/>
      <c r="GL26" s="388"/>
      <c r="GM26" s="389"/>
      <c r="GN26" s="387"/>
      <c r="GO26" s="390"/>
      <c r="GP26" s="388"/>
      <c r="GQ26" s="389"/>
      <c r="GR26" s="387"/>
      <c r="GS26" s="390"/>
      <c r="GT26" s="388"/>
      <c r="GU26" s="389"/>
      <c r="GV26" s="387"/>
      <c r="GW26" s="390"/>
      <c r="GX26" s="388"/>
      <c r="GY26" s="389"/>
      <c r="GZ26" s="387"/>
      <c r="HA26" s="390"/>
      <c r="HB26" s="388"/>
      <c r="HC26" s="389"/>
      <c r="HD26" s="387"/>
      <c r="HE26" s="390"/>
      <c r="HF26" s="388"/>
      <c r="HG26" s="389"/>
      <c r="HH26" s="387"/>
      <c r="HI26" s="390"/>
      <c r="HJ26" s="388"/>
      <c r="HK26" s="389"/>
      <c r="HL26" s="387"/>
      <c r="HM26" s="390"/>
      <c r="HN26" s="388"/>
      <c r="HO26" s="389"/>
      <c r="HP26" s="387"/>
      <c r="HQ26" s="390"/>
      <c r="HR26" s="388"/>
      <c r="HS26" s="389"/>
      <c r="HT26" s="387"/>
      <c r="HU26" s="390"/>
      <c r="HV26" s="388"/>
      <c r="HW26" s="389"/>
      <c r="HX26" s="387"/>
      <c r="HY26" s="390"/>
      <c r="HZ26" s="388"/>
      <c r="IA26" s="389"/>
      <c r="IB26" s="387"/>
      <c r="IC26" s="390"/>
      <c r="ID26" s="388"/>
      <c r="IE26" s="389"/>
      <c r="IF26" s="387"/>
      <c r="IG26" s="390"/>
      <c r="IH26" s="388"/>
      <c r="II26" s="389"/>
      <c r="IJ26" s="387"/>
      <c r="IK26" s="390"/>
      <c r="IL26" s="388"/>
      <c r="IM26" s="389"/>
      <c r="IN26" s="387"/>
      <c r="IO26" s="390"/>
      <c r="IP26" s="388"/>
      <c r="IQ26" s="389"/>
      <c r="IR26" s="387"/>
      <c r="IS26" s="390"/>
      <c r="IT26" s="388"/>
      <c r="IU26" s="389"/>
      <c r="IV26" s="387"/>
    </row>
    <row r="27" spans="1:256" s="391" customFormat="1" ht="54.75" customHeight="1" x14ac:dyDescent="0.25">
      <c r="A27" s="442">
        <f t="shared" si="1"/>
        <v>43</v>
      </c>
      <c r="B27" s="547" t="s">
        <v>339</v>
      </c>
      <c r="C27" s="579" t="s">
        <v>340</v>
      </c>
      <c r="D27" s="585">
        <v>0</v>
      </c>
      <c r="E27" s="586">
        <f t="shared" si="0"/>
        <v>0</v>
      </c>
      <c r="F27" s="392" t="s">
        <v>40</v>
      </c>
      <c r="G27" s="144"/>
      <c r="H27" s="144"/>
      <c r="I27" s="729" t="s">
        <v>468</v>
      </c>
      <c r="J27" s="441" t="s">
        <v>357</v>
      </c>
      <c r="K27" s="388"/>
      <c r="L27" s="1006"/>
      <c r="M27" s="1006"/>
      <c r="N27" s="1006"/>
      <c r="O27" s="387"/>
      <c r="P27" s="387"/>
      <c r="Q27" s="387"/>
      <c r="R27" s="387"/>
      <c r="S27" s="387"/>
      <c r="T27" s="387"/>
      <c r="U27" s="387"/>
      <c r="V27" s="387"/>
      <c r="W27" s="387"/>
      <c r="X27" s="387"/>
      <c r="Y27" s="387"/>
      <c r="Z27" s="387"/>
      <c r="AA27" s="387"/>
      <c r="AB27" s="387"/>
      <c r="AC27" s="387"/>
      <c r="AD27" s="387"/>
      <c r="AE27" s="387"/>
      <c r="AF27" s="387"/>
      <c r="AG27" s="387"/>
      <c r="AH27" s="387"/>
      <c r="AI27" s="387"/>
      <c r="AJ27" s="387"/>
      <c r="AK27" s="387"/>
      <c r="AL27" s="387"/>
      <c r="AM27" s="387"/>
      <c r="AN27" s="387"/>
      <c r="AO27" s="387"/>
      <c r="AP27" s="387"/>
      <c r="AQ27" s="387"/>
      <c r="AR27" s="387"/>
      <c r="AS27" s="387"/>
      <c r="AT27" s="387"/>
      <c r="AU27" s="387"/>
      <c r="AV27" s="387"/>
      <c r="AW27" s="387"/>
      <c r="AX27" s="387"/>
      <c r="AY27" s="387"/>
      <c r="AZ27" s="387"/>
      <c r="BA27" s="387"/>
      <c r="BB27" s="388"/>
      <c r="BC27" s="389"/>
      <c r="BD27" s="387"/>
      <c r="BE27" s="390"/>
      <c r="BF27" s="388"/>
      <c r="BG27" s="389"/>
      <c r="BH27" s="387"/>
      <c r="BI27" s="390"/>
      <c r="BJ27" s="388"/>
      <c r="BK27" s="389"/>
      <c r="BL27" s="387"/>
      <c r="BM27" s="390"/>
      <c r="BN27" s="388"/>
      <c r="BO27" s="389"/>
      <c r="BP27" s="387"/>
      <c r="BQ27" s="390"/>
      <c r="BR27" s="388"/>
      <c r="BS27" s="389"/>
      <c r="BT27" s="387"/>
      <c r="BU27" s="390"/>
      <c r="BV27" s="388"/>
      <c r="BW27" s="389"/>
      <c r="BX27" s="387"/>
      <c r="BY27" s="390"/>
      <c r="BZ27" s="388"/>
      <c r="CA27" s="389"/>
      <c r="CB27" s="387"/>
      <c r="CC27" s="390"/>
      <c r="CD27" s="388"/>
      <c r="CE27" s="389"/>
      <c r="CF27" s="387"/>
      <c r="CG27" s="390"/>
      <c r="CH27" s="388"/>
      <c r="CI27" s="389"/>
      <c r="CJ27" s="387"/>
      <c r="CK27" s="390"/>
      <c r="CL27" s="388"/>
      <c r="CM27" s="389"/>
      <c r="CN27" s="387"/>
      <c r="CO27" s="390"/>
      <c r="CP27" s="388"/>
      <c r="CQ27" s="389"/>
      <c r="CR27" s="387"/>
      <c r="CS27" s="390"/>
      <c r="CT27" s="388"/>
      <c r="CU27" s="389"/>
      <c r="CV27" s="387"/>
      <c r="CW27" s="390"/>
      <c r="CX27" s="388"/>
      <c r="CY27" s="389"/>
      <c r="CZ27" s="387"/>
      <c r="DA27" s="390"/>
      <c r="DB27" s="388"/>
      <c r="DC27" s="389"/>
      <c r="DD27" s="387"/>
      <c r="DE27" s="390"/>
      <c r="DF27" s="388"/>
      <c r="DG27" s="389"/>
      <c r="DH27" s="387"/>
      <c r="DI27" s="390"/>
      <c r="DJ27" s="388"/>
      <c r="DK27" s="389"/>
      <c r="DL27" s="387"/>
      <c r="DM27" s="390"/>
      <c r="DN27" s="388"/>
      <c r="DO27" s="389"/>
      <c r="DP27" s="387"/>
      <c r="DQ27" s="390"/>
      <c r="DR27" s="388"/>
      <c r="DS27" s="389"/>
      <c r="DT27" s="387"/>
      <c r="DU27" s="390"/>
      <c r="DV27" s="388"/>
      <c r="DW27" s="389"/>
      <c r="DX27" s="387"/>
      <c r="DY27" s="390"/>
      <c r="DZ27" s="388"/>
      <c r="EA27" s="389"/>
      <c r="EB27" s="387"/>
      <c r="EC27" s="390"/>
      <c r="ED27" s="388"/>
      <c r="EE27" s="389"/>
      <c r="EF27" s="387"/>
      <c r="EG27" s="390"/>
      <c r="EH27" s="388"/>
      <c r="EI27" s="389"/>
      <c r="EJ27" s="387"/>
      <c r="EK27" s="390"/>
      <c r="EL27" s="388"/>
      <c r="EM27" s="389"/>
      <c r="EN27" s="387"/>
      <c r="EO27" s="390"/>
      <c r="EP27" s="388"/>
      <c r="EQ27" s="389"/>
      <c r="ER27" s="387"/>
      <c r="ES27" s="390"/>
      <c r="ET27" s="388"/>
      <c r="EU27" s="389"/>
      <c r="EV27" s="387"/>
      <c r="EW27" s="390"/>
      <c r="EX27" s="388"/>
      <c r="EY27" s="389"/>
      <c r="EZ27" s="387"/>
      <c r="FA27" s="390"/>
      <c r="FB27" s="388"/>
      <c r="FC27" s="389"/>
      <c r="FD27" s="387"/>
      <c r="FE27" s="390"/>
      <c r="FF27" s="388"/>
      <c r="FG27" s="389"/>
      <c r="FH27" s="387"/>
      <c r="FI27" s="390"/>
      <c r="FJ27" s="388"/>
      <c r="FK27" s="389"/>
      <c r="FL27" s="387"/>
      <c r="FM27" s="390"/>
      <c r="FN27" s="388"/>
      <c r="FO27" s="389"/>
      <c r="FP27" s="387"/>
      <c r="FQ27" s="390"/>
      <c r="FR27" s="388"/>
      <c r="FS27" s="389"/>
      <c r="FT27" s="387"/>
      <c r="FU27" s="390"/>
      <c r="FV27" s="388"/>
      <c r="FW27" s="389"/>
      <c r="FX27" s="387"/>
      <c r="FY27" s="390"/>
      <c r="FZ27" s="388"/>
      <c r="GA27" s="389"/>
      <c r="GB27" s="387"/>
      <c r="GC27" s="390"/>
      <c r="GD27" s="388"/>
      <c r="GE27" s="389"/>
      <c r="GF27" s="387"/>
      <c r="GG27" s="390"/>
      <c r="GH27" s="388"/>
      <c r="GI27" s="389"/>
      <c r="GJ27" s="387"/>
      <c r="GK27" s="390"/>
      <c r="GL27" s="388"/>
      <c r="GM27" s="389"/>
      <c r="GN27" s="387"/>
      <c r="GO27" s="390"/>
      <c r="GP27" s="388"/>
      <c r="GQ27" s="389"/>
      <c r="GR27" s="387"/>
      <c r="GS27" s="390"/>
      <c r="GT27" s="388"/>
      <c r="GU27" s="389"/>
      <c r="GV27" s="387"/>
      <c r="GW27" s="390"/>
      <c r="GX27" s="388"/>
      <c r="GY27" s="389"/>
      <c r="GZ27" s="387"/>
      <c r="HA27" s="390"/>
      <c r="HB27" s="388"/>
      <c r="HC27" s="389"/>
      <c r="HD27" s="387"/>
      <c r="HE27" s="390"/>
      <c r="HF27" s="388"/>
      <c r="HG27" s="389"/>
      <c r="HH27" s="387"/>
      <c r="HI27" s="390"/>
      <c r="HJ27" s="388"/>
      <c r="HK27" s="389"/>
      <c r="HL27" s="387"/>
      <c r="HM27" s="390"/>
      <c r="HN27" s="388"/>
      <c r="HO27" s="389"/>
      <c r="HP27" s="387"/>
      <c r="HQ27" s="390"/>
      <c r="HR27" s="388"/>
      <c r="HS27" s="389"/>
      <c r="HT27" s="387"/>
      <c r="HU27" s="390"/>
      <c r="HV27" s="388"/>
      <c r="HW27" s="389"/>
      <c r="HX27" s="387"/>
      <c r="HY27" s="390"/>
      <c r="HZ27" s="388"/>
      <c r="IA27" s="389"/>
      <c r="IB27" s="387"/>
      <c r="IC27" s="390"/>
      <c r="ID27" s="388"/>
      <c r="IE27" s="389"/>
      <c r="IF27" s="387"/>
      <c r="IG27" s="390"/>
      <c r="IH27" s="388"/>
      <c r="II27" s="389"/>
      <c r="IJ27" s="387"/>
      <c r="IK27" s="390"/>
      <c r="IL27" s="388"/>
      <c r="IM27" s="389"/>
      <c r="IN27" s="387"/>
      <c r="IO27" s="390"/>
      <c r="IP27" s="388"/>
      <c r="IQ27" s="389"/>
      <c r="IR27" s="387"/>
      <c r="IS27" s="390"/>
      <c r="IT27" s="388"/>
      <c r="IU27" s="389"/>
      <c r="IV27" s="387"/>
    </row>
    <row r="28" spans="1:256" s="391" customFormat="1" ht="61.5" customHeight="1" x14ac:dyDescent="0.25">
      <c r="A28" s="504">
        <f t="shared" ref="A28:A41" si="2">A27+1</f>
        <v>44</v>
      </c>
      <c r="B28" s="547" t="s">
        <v>250</v>
      </c>
      <c r="C28" s="579" t="s">
        <v>251</v>
      </c>
      <c r="D28" s="505">
        <v>1856.4</v>
      </c>
      <c r="E28" s="500">
        <f>D28*1.19</f>
        <v>2209.116</v>
      </c>
      <c r="F28" s="392" t="s">
        <v>40</v>
      </c>
      <c r="G28" s="381" t="s">
        <v>345</v>
      </c>
      <c r="H28" s="381" t="s">
        <v>344</v>
      </c>
      <c r="I28" s="281" t="s">
        <v>391</v>
      </c>
      <c r="J28" s="441" t="s">
        <v>252</v>
      </c>
      <c r="K28" s="441"/>
      <c r="L28" s="502"/>
      <c r="M28" s="502">
        <f>28402.92/1.19</f>
        <v>23868</v>
      </c>
      <c r="N28" s="502"/>
      <c r="O28" s="387"/>
      <c r="P28" s="387"/>
      <c r="Q28" s="387"/>
      <c r="R28" s="387"/>
      <c r="S28" s="387"/>
      <c r="T28" s="387"/>
      <c r="U28" s="387"/>
      <c r="V28" s="387"/>
      <c r="W28" s="387"/>
      <c r="X28" s="387"/>
      <c r="Y28" s="387"/>
      <c r="Z28" s="387"/>
      <c r="AA28" s="387"/>
      <c r="AB28" s="387"/>
      <c r="AC28" s="387"/>
      <c r="AD28" s="387"/>
      <c r="AE28" s="387"/>
      <c r="AF28" s="387"/>
      <c r="AG28" s="387"/>
      <c r="AH28" s="387"/>
      <c r="AI28" s="387"/>
      <c r="AJ28" s="387"/>
      <c r="AK28" s="387"/>
      <c r="AL28" s="387"/>
      <c r="AM28" s="387"/>
      <c r="AN28" s="387"/>
      <c r="AO28" s="387"/>
      <c r="AP28" s="387"/>
      <c r="AQ28" s="387"/>
      <c r="AR28" s="387"/>
      <c r="AS28" s="387"/>
      <c r="AT28" s="387"/>
      <c r="AU28" s="387"/>
      <c r="AV28" s="387"/>
      <c r="AW28" s="387"/>
      <c r="AX28" s="387"/>
      <c r="AY28" s="387"/>
      <c r="AZ28" s="387"/>
      <c r="BA28" s="387"/>
      <c r="BB28" s="441"/>
      <c r="BC28" s="389"/>
      <c r="BD28" s="387"/>
      <c r="BE28" s="390"/>
      <c r="BF28" s="441"/>
      <c r="BG28" s="389"/>
      <c r="BH28" s="387"/>
      <c r="BI28" s="390"/>
      <c r="BJ28" s="441"/>
      <c r="BK28" s="389"/>
      <c r="BL28" s="387"/>
      <c r="BM28" s="390"/>
      <c r="BN28" s="441"/>
      <c r="BO28" s="389"/>
      <c r="BP28" s="387"/>
      <c r="BQ28" s="390"/>
      <c r="BR28" s="441"/>
      <c r="BS28" s="389"/>
      <c r="BT28" s="387"/>
      <c r="BU28" s="390"/>
      <c r="BV28" s="441"/>
      <c r="BW28" s="389"/>
      <c r="BX28" s="387"/>
      <c r="BY28" s="390"/>
      <c r="BZ28" s="441"/>
      <c r="CA28" s="389"/>
      <c r="CB28" s="387"/>
      <c r="CC28" s="390"/>
      <c r="CD28" s="441"/>
      <c r="CE28" s="389"/>
      <c r="CF28" s="387"/>
      <c r="CG28" s="390"/>
      <c r="CH28" s="441"/>
      <c r="CI28" s="389"/>
      <c r="CJ28" s="387"/>
      <c r="CK28" s="390"/>
      <c r="CL28" s="441"/>
      <c r="CM28" s="389"/>
      <c r="CN28" s="387"/>
      <c r="CO28" s="390"/>
      <c r="CP28" s="441"/>
      <c r="CQ28" s="389"/>
      <c r="CR28" s="387"/>
      <c r="CS28" s="390"/>
      <c r="CT28" s="441"/>
      <c r="CU28" s="389"/>
      <c r="CV28" s="387"/>
      <c r="CW28" s="390"/>
      <c r="CX28" s="441"/>
      <c r="CY28" s="389"/>
      <c r="CZ28" s="387"/>
      <c r="DA28" s="390"/>
      <c r="DB28" s="441"/>
      <c r="DC28" s="389"/>
      <c r="DD28" s="387"/>
      <c r="DE28" s="390"/>
      <c r="DF28" s="441"/>
      <c r="DG28" s="389"/>
      <c r="DH28" s="387"/>
      <c r="DI28" s="390"/>
      <c r="DJ28" s="441"/>
      <c r="DK28" s="389"/>
      <c r="DL28" s="387"/>
      <c r="DM28" s="390"/>
      <c r="DN28" s="441"/>
      <c r="DO28" s="389"/>
      <c r="DP28" s="387"/>
      <c r="DQ28" s="390"/>
      <c r="DR28" s="441"/>
      <c r="DS28" s="389"/>
      <c r="DT28" s="387"/>
      <c r="DU28" s="390"/>
      <c r="DV28" s="441"/>
      <c r="DW28" s="389"/>
      <c r="DX28" s="387"/>
      <c r="DY28" s="390"/>
      <c r="DZ28" s="441"/>
      <c r="EA28" s="389"/>
      <c r="EB28" s="387"/>
      <c r="EC28" s="390"/>
      <c r="ED28" s="441"/>
      <c r="EE28" s="389"/>
      <c r="EF28" s="387"/>
      <c r="EG28" s="390"/>
      <c r="EH28" s="441"/>
      <c r="EI28" s="389"/>
      <c r="EJ28" s="387"/>
      <c r="EK28" s="390"/>
      <c r="EL28" s="441"/>
      <c r="EM28" s="389"/>
      <c r="EN28" s="387"/>
      <c r="EO28" s="390"/>
      <c r="EP28" s="441"/>
      <c r="EQ28" s="389"/>
      <c r="ER28" s="387"/>
      <c r="ES28" s="390"/>
      <c r="ET28" s="441"/>
      <c r="EU28" s="389"/>
      <c r="EV28" s="387"/>
      <c r="EW28" s="390"/>
      <c r="EX28" s="441"/>
      <c r="EY28" s="389"/>
      <c r="EZ28" s="387"/>
      <c r="FA28" s="390"/>
      <c r="FB28" s="441"/>
      <c r="FC28" s="389"/>
      <c r="FD28" s="387"/>
      <c r="FE28" s="390"/>
      <c r="FF28" s="441"/>
      <c r="FG28" s="389"/>
      <c r="FH28" s="387"/>
      <c r="FI28" s="390"/>
      <c r="FJ28" s="441"/>
      <c r="FK28" s="389"/>
      <c r="FL28" s="387"/>
      <c r="FM28" s="390"/>
      <c r="FN28" s="441"/>
      <c r="FO28" s="389"/>
      <c r="FP28" s="387"/>
      <c r="FQ28" s="390"/>
      <c r="FR28" s="441"/>
      <c r="FS28" s="389"/>
      <c r="FT28" s="387"/>
      <c r="FU28" s="390"/>
      <c r="FV28" s="441"/>
      <c r="FW28" s="389"/>
      <c r="FX28" s="387"/>
      <c r="FY28" s="390"/>
      <c r="FZ28" s="441"/>
      <c r="GA28" s="389"/>
      <c r="GB28" s="387"/>
      <c r="GC28" s="390"/>
      <c r="GD28" s="441"/>
      <c r="GE28" s="389"/>
      <c r="GF28" s="387"/>
      <c r="GG28" s="390"/>
      <c r="GH28" s="441"/>
      <c r="GI28" s="389"/>
      <c r="GJ28" s="387"/>
      <c r="GK28" s="390"/>
      <c r="GL28" s="441"/>
      <c r="GM28" s="389"/>
      <c r="GN28" s="387"/>
      <c r="GO28" s="390"/>
      <c r="GP28" s="441"/>
      <c r="GQ28" s="389"/>
      <c r="GR28" s="387"/>
      <c r="GS28" s="390"/>
      <c r="GT28" s="441"/>
      <c r="GU28" s="389"/>
      <c r="GV28" s="387"/>
      <c r="GW28" s="390"/>
      <c r="GX28" s="441"/>
      <c r="GY28" s="389"/>
      <c r="GZ28" s="387"/>
      <c r="HA28" s="390"/>
      <c r="HB28" s="441"/>
      <c r="HC28" s="389"/>
      <c r="HD28" s="387"/>
      <c r="HE28" s="390"/>
      <c r="HF28" s="441"/>
      <c r="HG28" s="389"/>
      <c r="HH28" s="387"/>
      <c r="HI28" s="390"/>
      <c r="HJ28" s="441"/>
      <c r="HK28" s="389"/>
      <c r="HL28" s="387"/>
      <c r="HM28" s="390"/>
      <c r="HN28" s="441"/>
      <c r="HO28" s="389"/>
      <c r="HP28" s="387"/>
      <c r="HQ28" s="390"/>
      <c r="HR28" s="441"/>
      <c r="HS28" s="389"/>
      <c r="HT28" s="387"/>
      <c r="HU28" s="390"/>
      <c r="HV28" s="441"/>
      <c r="HW28" s="389"/>
      <c r="HX28" s="387"/>
      <c r="HY28" s="390"/>
      <c r="HZ28" s="441"/>
      <c r="IA28" s="389"/>
      <c r="IB28" s="387"/>
      <c r="IC28" s="390"/>
      <c r="ID28" s="441"/>
      <c r="IE28" s="389"/>
      <c r="IF28" s="387"/>
      <c r="IG28" s="390"/>
      <c r="IH28" s="441"/>
      <c r="II28" s="389"/>
      <c r="IJ28" s="387"/>
      <c r="IK28" s="390"/>
      <c r="IL28" s="441"/>
      <c r="IM28" s="389"/>
      <c r="IN28" s="387"/>
      <c r="IO28" s="390"/>
      <c r="IP28" s="441"/>
      <c r="IQ28" s="389"/>
      <c r="IR28" s="387"/>
      <c r="IS28" s="390"/>
      <c r="IT28" s="441"/>
      <c r="IU28" s="389"/>
      <c r="IV28" s="387"/>
    </row>
    <row r="29" spans="1:256" s="391" customFormat="1" ht="39" customHeight="1" x14ac:dyDescent="0.25">
      <c r="A29" s="504">
        <f t="shared" si="2"/>
        <v>45</v>
      </c>
      <c r="B29" s="779" t="s">
        <v>263</v>
      </c>
      <c r="C29" s="579" t="s">
        <v>264</v>
      </c>
      <c r="D29" s="505">
        <v>0</v>
      </c>
      <c r="E29" s="500">
        <f>D29*1.19</f>
        <v>0</v>
      </c>
      <c r="F29" s="392" t="s">
        <v>40</v>
      </c>
      <c r="G29" s="381" t="s">
        <v>345</v>
      </c>
      <c r="H29" s="381" t="s">
        <v>344</v>
      </c>
      <c r="I29" s="281" t="s">
        <v>374</v>
      </c>
      <c r="J29" s="441" t="s">
        <v>265</v>
      </c>
      <c r="K29" s="441"/>
      <c r="L29" s="506"/>
      <c r="M29" s="506"/>
      <c r="N29" s="506"/>
      <c r="O29" s="387"/>
      <c r="P29" s="387"/>
      <c r="Q29" s="387"/>
      <c r="R29" s="387"/>
      <c r="S29" s="387"/>
      <c r="T29" s="387"/>
      <c r="U29" s="387"/>
      <c r="V29" s="387"/>
      <c r="W29" s="387"/>
      <c r="X29" s="387"/>
      <c r="Y29" s="387"/>
      <c r="Z29" s="387"/>
      <c r="AA29" s="387"/>
      <c r="AB29" s="387"/>
      <c r="AC29" s="387"/>
      <c r="AD29" s="387"/>
      <c r="AE29" s="387"/>
      <c r="AF29" s="387"/>
      <c r="AG29" s="387"/>
      <c r="AH29" s="387"/>
      <c r="AI29" s="387"/>
      <c r="AJ29" s="387"/>
      <c r="AK29" s="387"/>
      <c r="AL29" s="387"/>
      <c r="AM29" s="387"/>
      <c r="AN29" s="387"/>
      <c r="AO29" s="387"/>
      <c r="AP29" s="387"/>
      <c r="AQ29" s="387"/>
      <c r="AR29" s="387"/>
      <c r="AS29" s="387"/>
      <c r="AT29" s="387"/>
      <c r="AU29" s="387"/>
      <c r="AV29" s="387"/>
      <c r="AW29" s="387"/>
      <c r="AX29" s="387"/>
      <c r="AY29" s="387"/>
      <c r="AZ29" s="387"/>
      <c r="BA29" s="387"/>
      <c r="BB29" s="441"/>
      <c r="BC29" s="389"/>
      <c r="BD29" s="387"/>
      <c r="BE29" s="390"/>
      <c r="BF29" s="441"/>
      <c r="BG29" s="389"/>
      <c r="BH29" s="387"/>
      <c r="BI29" s="390"/>
      <c r="BJ29" s="441"/>
      <c r="BK29" s="389"/>
      <c r="BL29" s="387"/>
      <c r="BM29" s="390"/>
      <c r="BN29" s="441"/>
      <c r="BO29" s="389"/>
      <c r="BP29" s="387"/>
      <c r="BQ29" s="390"/>
      <c r="BR29" s="441"/>
      <c r="BS29" s="389"/>
      <c r="BT29" s="387"/>
      <c r="BU29" s="390"/>
      <c r="BV29" s="441"/>
      <c r="BW29" s="389"/>
      <c r="BX29" s="387"/>
      <c r="BY29" s="390"/>
      <c r="BZ29" s="441"/>
      <c r="CA29" s="389"/>
      <c r="CB29" s="387"/>
      <c r="CC29" s="390"/>
      <c r="CD29" s="441"/>
      <c r="CE29" s="389"/>
      <c r="CF29" s="387"/>
      <c r="CG29" s="390"/>
      <c r="CH29" s="441"/>
      <c r="CI29" s="389"/>
      <c r="CJ29" s="387"/>
      <c r="CK29" s="390"/>
      <c r="CL29" s="441"/>
      <c r="CM29" s="389"/>
      <c r="CN29" s="387"/>
      <c r="CO29" s="390"/>
      <c r="CP29" s="441"/>
      <c r="CQ29" s="389"/>
      <c r="CR29" s="387"/>
      <c r="CS29" s="390"/>
      <c r="CT29" s="441"/>
      <c r="CU29" s="389"/>
      <c r="CV29" s="387"/>
      <c r="CW29" s="390"/>
      <c r="CX29" s="441"/>
      <c r="CY29" s="389"/>
      <c r="CZ29" s="387"/>
      <c r="DA29" s="390"/>
      <c r="DB29" s="441"/>
      <c r="DC29" s="389"/>
      <c r="DD29" s="387"/>
      <c r="DE29" s="390"/>
      <c r="DF29" s="441"/>
      <c r="DG29" s="389"/>
      <c r="DH29" s="387"/>
      <c r="DI29" s="390"/>
      <c r="DJ29" s="441"/>
      <c r="DK29" s="389"/>
      <c r="DL29" s="387"/>
      <c r="DM29" s="390"/>
      <c r="DN29" s="441"/>
      <c r="DO29" s="389"/>
      <c r="DP29" s="387"/>
      <c r="DQ29" s="390"/>
      <c r="DR29" s="441"/>
      <c r="DS29" s="389"/>
      <c r="DT29" s="387"/>
      <c r="DU29" s="390"/>
      <c r="DV29" s="441"/>
      <c r="DW29" s="389"/>
      <c r="DX29" s="387"/>
      <c r="DY29" s="390"/>
      <c r="DZ29" s="441"/>
      <c r="EA29" s="389"/>
      <c r="EB29" s="387"/>
      <c r="EC29" s="390"/>
      <c r="ED29" s="441"/>
      <c r="EE29" s="389"/>
      <c r="EF29" s="387"/>
      <c r="EG29" s="390"/>
      <c r="EH29" s="441"/>
      <c r="EI29" s="389"/>
      <c r="EJ29" s="387"/>
      <c r="EK29" s="390"/>
      <c r="EL29" s="441"/>
      <c r="EM29" s="389"/>
      <c r="EN29" s="387"/>
      <c r="EO29" s="390"/>
      <c r="EP29" s="441"/>
      <c r="EQ29" s="389"/>
      <c r="ER29" s="387"/>
      <c r="ES29" s="390"/>
      <c r="ET29" s="441"/>
      <c r="EU29" s="389"/>
      <c r="EV29" s="387"/>
      <c r="EW29" s="390"/>
      <c r="EX29" s="441"/>
      <c r="EY29" s="389"/>
      <c r="EZ29" s="387"/>
      <c r="FA29" s="390"/>
      <c r="FB29" s="441"/>
      <c r="FC29" s="389"/>
      <c r="FD29" s="387"/>
      <c r="FE29" s="390"/>
      <c r="FF29" s="441"/>
      <c r="FG29" s="389"/>
      <c r="FH29" s="387"/>
      <c r="FI29" s="390"/>
      <c r="FJ29" s="441"/>
      <c r="FK29" s="389"/>
      <c r="FL29" s="387"/>
      <c r="FM29" s="390"/>
      <c r="FN29" s="441"/>
      <c r="FO29" s="389"/>
      <c r="FP29" s="387"/>
      <c r="FQ29" s="390"/>
      <c r="FR29" s="441"/>
      <c r="FS29" s="389"/>
      <c r="FT29" s="387"/>
      <c r="FU29" s="390"/>
      <c r="FV29" s="441"/>
      <c r="FW29" s="389"/>
      <c r="FX29" s="387"/>
      <c r="FY29" s="390"/>
      <c r="FZ29" s="441"/>
      <c r="GA29" s="389"/>
      <c r="GB29" s="387"/>
      <c r="GC29" s="390"/>
      <c r="GD29" s="441"/>
      <c r="GE29" s="389"/>
      <c r="GF29" s="387"/>
      <c r="GG29" s="390"/>
      <c r="GH29" s="441"/>
      <c r="GI29" s="389"/>
      <c r="GJ29" s="387"/>
      <c r="GK29" s="390"/>
      <c r="GL29" s="441"/>
      <c r="GM29" s="389"/>
      <c r="GN29" s="387"/>
      <c r="GO29" s="390"/>
      <c r="GP29" s="441"/>
      <c r="GQ29" s="389"/>
      <c r="GR29" s="387"/>
      <c r="GS29" s="390"/>
      <c r="GT29" s="441"/>
      <c r="GU29" s="389"/>
      <c r="GV29" s="387"/>
      <c r="GW29" s="390"/>
      <c r="GX29" s="441"/>
      <c r="GY29" s="389"/>
      <c r="GZ29" s="387"/>
      <c r="HA29" s="390"/>
      <c r="HB29" s="441"/>
      <c r="HC29" s="389"/>
      <c r="HD29" s="387"/>
      <c r="HE29" s="390"/>
      <c r="HF29" s="441"/>
      <c r="HG29" s="389"/>
      <c r="HH29" s="387"/>
      <c r="HI29" s="390"/>
      <c r="HJ29" s="441"/>
      <c r="HK29" s="389"/>
      <c r="HL29" s="387"/>
      <c r="HM29" s="390"/>
      <c r="HN29" s="441"/>
      <c r="HO29" s="389"/>
      <c r="HP29" s="387"/>
      <c r="HQ29" s="390"/>
      <c r="HR29" s="441"/>
      <c r="HS29" s="389"/>
      <c r="HT29" s="387"/>
      <c r="HU29" s="390"/>
      <c r="HV29" s="441"/>
      <c r="HW29" s="389"/>
      <c r="HX29" s="387"/>
      <c r="HY29" s="390"/>
      <c r="HZ29" s="441"/>
      <c r="IA29" s="389"/>
      <c r="IB29" s="387"/>
      <c r="IC29" s="390"/>
      <c r="ID29" s="441"/>
      <c r="IE29" s="389"/>
      <c r="IF29" s="387"/>
      <c r="IG29" s="390"/>
      <c r="IH29" s="441"/>
      <c r="II29" s="389"/>
      <c r="IJ29" s="387"/>
      <c r="IK29" s="390"/>
      <c r="IL29" s="441"/>
      <c r="IM29" s="389"/>
      <c r="IN29" s="387"/>
      <c r="IO29" s="390"/>
      <c r="IP29" s="441"/>
      <c r="IQ29" s="389"/>
      <c r="IR29" s="387"/>
      <c r="IS29" s="390"/>
      <c r="IT29" s="441"/>
      <c r="IU29" s="389"/>
      <c r="IV29" s="387"/>
    </row>
    <row r="30" spans="1:256" s="391" customFormat="1" ht="54.75" customHeight="1" x14ac:dyDescent="0.25">
      <c r="A30" s="451">
        <f t="shared" si="2"/>
        <v>46</v>
      </c>
      <c r="B30" s="547" t="s">
        <v>232</v>
      </c>
      <c r="C30" s="579" t="s">
        <v>231</v>
      </c>
      <c r="D30" s="505">
        <v>2518</v>
      </c>
      <c r="E30" s="500">
        <f t="shared" si="0"/>
        <v>2996.42</v>
      </c>
      <c r="F30" s="392" t="s">
        <v>40</v>
      </c>
      <c r="G30" s="381" t="s">
        <v>345</v>
      </c>
      <c r="H30" s="381" t="s">
        <v>344</v>
      </c>
      <c r="I30" s="281" t="s">
        <v>371</v>
      </c>
      <c r="J30" s="574" t="s">
        <v>272</v>
      </c>
      <c r="K30" s="441"/>
      <c r="L30" s="447"/>
      <c r="M30" s="447"/>
      <c r="N30" s="447"/>
      <c r="O30" s="387"/>
      <c r="P30" s="387"/>
      <c r="Q30" s="387"/>
      <c r="R30" s="387"/>
      <c r="S30" s="387"/>
      <c r="T30" s="387"/>
      <c r="U30" s="387"/>
      <c r="V30" s="387"/>
      <c r="W30" s="387"/>
      <c r="X30" s="387"/>
      <c r="Y30" s="387"/>
      <c r="Z30" s="387"/>
      <c r="AA30" s="387"/>
      <c r="AB30" s="387"/>
      <c r="AC30" s="387"/>
      <c r="AD30" s="387"/>
      <c r="AE30" s="387"/>
      <c r="AF30" s="387"/>
      <c r="AG30" s="387"/>
      <c r="AH30" s="387"/>
      <c r="AI30" s="387"/>
      <c r="AJ30" s="387"/>
      <c r="AK30" s="387"/>
      <c r="AL30" s="387"/>
      <c r="AM30" s="387"/>
      <c r="AN30" s="387"/>
      <c r="AO30" s="387"/>
      <c r="AP30" s="387"/>
      <c r="AQ30" s="387"/>
      <c r="AR30" s="387"/>
      <c r="AS30" s="387"/>
      <c r="AT30" s="387"/>
      <c r="AU30" s="387"/>
      <c r="AV30" s="387"/>
      <c r="AW30" s="387"/>
      <c r="AX30" s="387"/>
      <c r="AY30" s="387"/>
      <c r="AZ30" s="387"/>
      <c r="BA30" s="387"/>
      <c r="BB30" s="441"/>
      <c r="BC30" s="389"/>
      <c r="BD30" s="387"/>
      <c r="BE30" s="390"/>
      <c r="BF30" s="441"/>
      <c r="BG30" s="389"/>
      <c r="BH30" s="387"/>
      <c r="BI30" s="390"/>
      <c r="BJ30" s="441"/>
      <c r="BK30" s="389"/>
      <c r="BL30" s="387"/>
      <c r="BM30" s="390"/>
      <c r="BN30" s="441"/>
      <c r="BO30" s="389"/>
      <c r="BP30" s="387"/>
      <c r="BQ30" s="390"/>
      <c r="BR30" s="441"/>
      <c r="BS30" s="389"/>
      <c r="BT30" s="387"/>
      <c r="BU30" s="390"/>
      <c r="BV30" s="441"/>
      <c r="BW30" s="389"/>
      <c r="BX30" s="387"/>
      <c r="BY30" s="390"/>
      <c r="BZ30" s="441"/>
      <c r="CA30" s="389"/>
      <c r="CB30" s="387"/>
      <c r="CC30" s="390"/>
      <c r="CD30" s="441"/>
      <c r="CE30" s="389"/>
      <c r="CF30" s="387"/>
      <c r="CG30" s="390"/>
      <c r="CH30" s="441"/>
      <c r="CI30" s="389"/>
      <c r="CJ30" s="387"/>
      <c r="CK30" s="390"/>
      <c r="CL30" s="441"/>
      <c r="CM30" s="389"/>
      <c r="CN30" s="387"/>
      <c r="CO30" s="390"/>
      <c r="CP30" s="441"/>
      <c r="CQ30" s="389"/>
      <c r="CR30" s="387"/>
      <c r="CS30" s="390"/>
      <c r="CT30" s="441"/>
      <c r="CU30" s="389"/>
      <c r="CV30" s="387"/>
      <c r="CW30" s="390"/>
      <c r="CX30" s="441"/>
      <c r="CY30" s="389"/>
      <c r="CZ30" s="387"/>
      <c r="DA30" s="390"/>
      <c r="DB30" s="441"/>
      <c r="DC30" s="389"/>
      <c r="DD30" s="387"/>
      <c r="DE30" s="390"/>
      <c r="DF30" s="441"/>
      <c r="DG30" s="389"/>
      <c r="DH30" s="387"/>
      <c r="DI30" s="390"/>
      <c r="DJ30" s="441"/>
      <c r="DK30" s="389"/>
      <c r="DL30" s="387"/>
      <c r="DM30" s="390"/>
      <c r="DN30" s="441"/>
      <c r="DO30" s="389"/>
      <c r="DP30" s="387"/>
      <c r="DQ30" s="390"/>
      <c r="DR30" s="441"/>
      <c r="DS30" s="389"/>
      <c r="DT30" s="387"/>
      <c r="DU30" s="390"/>
      <c r="DV30" s="441"/>
      <c r="DW30" s="389"/>
      <c r="DX30" s="387"/>
      <c r="DY30" s="390"/>
      <c r="DZ30" s="441"/>
      <c r="EA30" s="389"/>
      <c r="EB30" s="387"/>
      <c r="EC30" s="390"/>
      <c r="ED30" s="441"/>
      <c r="EE30" s="389"/>
      <c r="EF30" s="387"/>
      <c r="EG30" s="390"/>
      <c r="EH30" s="441"/>
      <c r="EI30" s="389"/>
      <c r="EJ30" s="387"/>
      <c r="EK30" s="390"/>
      <c r="EL30" s="441"/>
      <c r="EM30" s="389"/>
      <c r="EN30" s="387"/>
      <c r="EO30" s="390"/>
      <c r="EP30" s="441"/>
      <c r="EQ30" s="389"/>
      <c r="ER30" s="387"/>
      <c r="ES30" s="390"/>
      <c r="ET30" s="441"/>
      <c r="EU30" s="389"/>
      <c r="EV30" s="387"/>
      <c r="EW30" s="390"/>
      <c r="EX30" s="441"/>
      <c r="EY30" s="389"/>
      <c r="EZ30" s="387"/>
      <c r="FA30" s="390"/>
      <c r="FB30" s="441"/>
      <c r="FC30" s="389"/>
      <c r="FD30" s="387"/>
      <c r="FE30" s="390"/>
      <c r="FF30" s="441"/>
      <c r="FG30" s="389"/>
      <c r="FH30" s="387"/>
      <c r="FI30" s="390"/>
      <c r="FJ30" s="441"/>
      <c r="FK30" s="389"/>
      <c r="FL30" s="387"/>
      <c r="FM30" s="390"/>
      <c r="FN30" s="441"/>
      <c r="FO30" s="389"/>
      <c r="FP30" s="387"/>
      <c r="FQ30" s="390"/>
      <c r="FR30" s="441"/>
      <c r="FS30" s="389"/>
      <c r="FT30" s="387"/>
      <c r="FU30" s="390"/>
      <c r="FV30" s="441"/>
      <c r="FW30" s="389"/>
      <c r="FX30" s="387"/>
      <c r="FY30" s="390"/>
      <c r="FZ30" s="441"/>
      <c r="GA30" s="389"/>
      <c r="GB30" s="387"/>
      <c r="GC30" s="390"/>
      <c r="GD30" s="441"/>
      <c r="GE30" s="389"/>
      <c r="GF30" s="387"/>
      <c r="GG30" s="390"/>
      <c r="GH30" s="441"/>
      <c r="GI30" s="389"/>
      <c r="GJ30" s="387"/>
      <c r="GK30" s="390"/>
      <c r="GL30" s="441"/>
      <c r="GM30" s="389"/>
      <c r="GN30" s="387"/>
      <c r="GO30" s="390"/>
      <c r="GP30" s="441"/>
      <c r="GQ30" s="389"/>
      <c r="GR30" s="387"/>
      <c r="GS30" s="390"/>
      <c r="GT30" s="441"/>
      <c r="GU30" s="389"/>
      <c r="GV30" s="387"/>
      <c r="GW30" s="390"/>
      <c r="GX30" s="441"/>
      <c r="GY30" s="389"/>
      <c r="GZ30" s="387"/>
      <c r="HA30" s="390"/>
      <c r="HB30" s="441"/>
      <c r="HC30" s="389"/>
      <c r="HD30" s="387"/>
      <c r="HE30" s="390"/>
      <c r="HF30" s="441"/>
      <c r="HG30" s="389"/>
      <c r="HH30" s="387"/>
      <c r="HI30" s="390"/>
      <c r="HJ30" s="441"/>
      <c r="HK30" s="389"/>
      <c r="HL30" s="387"/>
      <c r="HM30" s="390"/>
      <c r="HN30" s="441"/>
      <c r="HO30" s="389"/>
      <c r="HP30" s="387"/>
      <c r="HQ30" s="390"/>
      <c r="HR30" s="441"/>
      <c r="HS30" s="389"/>
      <c r="HT30" s="387"/>
      <c r="HU30" s="390"/>
      <c r="HV30" s="441"/>
      <c r="HW30" s="389"/>
      <c r="HX30" s="387"/>
      <c r="HY30" s="390"/>
      <c r="HZ30" s="441"/>
      <c r="IA30" s="389"/>
      <c r="IB30" s="387"/>
      <c r="IC30" s="390"/>
      <c r="ID30" s="441"/>
      <c r="IE30" s="389"/>
      <c r="IF30" s="387"/>
      <c r="IG30" s="390"/>
      <c r="IH30" s="441"/>
      <c r="II30" s="389"/>
      <c r="IJ30" s="387"/>
      <c r="IK30" s="390"/>
      <c r="IL30" s="441"/>
      <c r="IM30" s="389"/>
      <c r="IN30" s="387"/>
      <c r="IO30" s="390"/>
      <c r="IP30" s="441"/>
      <c r="IQ30" s="389"/>
      <c r="IR30" s="387"/>
      <c r="IS30" s="390"/>
      <c r="IT30" s="441"/>
      <c r="IU30" s="389"/>
      <c r="IV30" s="387"/>
    </row>
    <row r="31" spans="1:256" s="391" customFormat="1" ht="54.75" customHeight="1" x14ac:dyDescent="0.25">
      <c r="A31" s="451">
        <f t="shared" si="2"/>
        <v>47</v>
      </c>
      <c r="B31" s="547" t="s">
        <v>318</v>
      </c>
      <c r="C31" s="579" t="s">
        <v>231</v>
      </c>
      <c r="D31" s="505">
        <v>800</v>
      </c>
      <c r="E31" s="500">
        <f t="shared" si="0"/>
        <v>952</v>
      </c>
      <c r="F31" s="392" t="s">
        <v>40</v>
      </c>
      <c r="G31" s="144" t="s">
        <v>242</v>
      </c>
      <c r="H31" s="144" t="s">
        <v>342</v>
      </c>
      <c r="I31" s="281" t="s">
        <v>197</v>
      </c>
      <c r="J31" s="473" t="s">
        <v>280</v>
      </c>
      <c r="K31" s="441"/>
      <c r="L31" s="543"/>
      <c r="M31" s="543"/>
      <c r="N31" s="543"/>
      <c r="O31" s="387"/>
      <c r="P31" s="387"/>
      <c r="Q31" s="387"/>
      <c r="R31" s="387"/>
      <c r="S31" s="387"/>
      <c r="T31" s="387"/>
      <c r="U31" s="387"/>
      <c r="V31" s="387"/>
      <c r="W31" s="387"/>
      <c r="X31" s="387"/>
      <c r="Y31" s="387"/>
      <c r="Z31" s="387"/>
      <c r="AA31" s="387"/>
      <c r="AB31" s="387"/>
      <c r="AC31" s="387"/>
      <c r="AD31" s="387"/>
      <c r="AE31" s="387"/>
      <c r="AF31" s="387"/>
      <c r="AG31" s="387"/>
      <c r="AH31" s="387"/>
      <c r="AI31" s="387"/>
      <c r="AJ31" s="387"/>
      <c r="AK31" s="387"/>
      <c r="AL31" s="387"/>
      <c r="AM31" s="387"/>
      <c r="AN31" s="387"/>
      <c r="AO31" s="387"/>
      <c r="AP31" s="387"/>
      <c r="AQ31" s="387"/>
      <c r="AR31" s="387"/>
      <c r="AS31" s="387"/>
      <c r="AT31" s="387"/>
      <c r="AU31" s="387"/>
      <c r="AV31" s="387"/>
      <c r="AW31" s="387"/>
      <c r="AX31" s="387"/>
      <c r="AY31" s="387"/>
      <c r="AZ31" s="387"/>
      <c r="BA31" s="387"/>
      <c r="BB31" s="441"/>
      <c r="BC31" s="389"/>
      <c r="BD31" s="387"/>
      <c r="BE31" s="390"/>
      <c r="BF31" s="441"/>
      <c r="BG31" s="389"/>
      <c r="BH31" s="387"/>
      <c r="BI31" s="390"/>
      <c r="BJ31" s="441"/>
      <c r="BK31" s="389"/>
      <c r="BL31" s="387"/>
      <c r="BM31" s="390"/>
      <c r="BN31" s="441"/>
      <c r="BO31" s="389"/>
      <c r="BP31" s="387"/>
      <c r="BQ31" s="390"/>
      <c r="BR31" s="441"/>
      <c r="BS31" s="389"/>
      <c r="BT31" s="387"/>
      <c r="BU31" s="390"/>
      <c r="BV31" s="441"/>
      <c r="BW31" s="389"/>
      <c r="BX31" s="387"/>
      <c r="BY31" s="390"/>
      <c r="BZ31" s="441"/>
      <c r="CA31" s="389"/>
      <c r="CB31" s="387"/>
      <c r="CC31" s="390"/>
      <c r="CD31" s="441"/>
      <c r="CE31" s="389"/>
      <c r="CF31" s="387"/>
      <c r="CG31" s="390"/>
      <c r="CH31" s="441"/>
      <c r="CI31" s="389"/>
      <c r="CJ31" s="387"/>
      <c r="CK31" s="390"/>
      <c r="CL31" s="441"/>
      <c r="CM31" s="389"/>
      <c r="CN31" s="387"/>
      <c r="CO31" s="390"/>
      <c r="CP31" s="441"/>
      <c r="CQ31" s="389"/>
      <c r="CR31" s="387"/>
      <c r="CS31" s="390"/>
      <c r="CT31" s="441"/>
      <c r="CU31" s="389"/>
      <c r="CV31" s="387"/>
      <c r="CW31" s="390"/>
      <c r="CX31" s="441"/>
      <c r="CY31" s="389"/>
      <c r="CZ31" s="387"/>
      <c r="DA31" s="390"/>
      <c r="DB31" s="441"/>
      <c r="DC31" s="389"/>
      <c r="DD31" s="387"/>
      <c r="DE31" s="390"/>
      <c r="DF31" s="441"/>
      <c r="DG31" s="389"/>
      <c r="DH31" s="387"/>
      <c r="DI31" s="390"/>
      <c r="DJ31" s="441"/>
      <c r="DK31" s="389"/>
      <c r="DL31" s="387"/>
      <c r="DM31" s="390"/>
      <c r="DN31" s="441"/>
      <c r="DO31" s="389"/>
      <c r="DP31" s="387"/>
      <c r="DQ31" s="390"/>
      <c r="DR31" s="441"/>
      <c r="DS31" s="389"/>
      <c r="DT31" s="387"/>
      <c r="DU31" s="390"/>
      <c r="DV31" s="441"/>
      <c r="DW31" s="389"/>
      <c r="DX31" s="387"/>
      <c r="DY31" s="390"/>
      <c r="DZ31" s="441"/>
      <c r="EA31" s="389"/>
      <c r="EB31" s="387"/>
      <c r="EC31" s="390"/>
      <c r="ED31" s="441"/>
      <c r="EE31" s="389"/>
      <c r="EF31" s="387"/>
      <c r="EG31" s="390"/>
      <c r="EH31" s="441"/>
      <c r="EI31" s="389"/>
      <c r="EJ31" s="387"/>
      <c r="EK31" s="390"/>
      <c r="EL31" s="441"/>
      <c r="EM31" s="389"/>
      <c r="EN31" s="387"/>
      <c r="EO31" s="390"/>
      <c r="EP31" s="441"/>
      <c r="EQ31" s="389"/>
      <c r="ER31" s="387"/>
      <c r="ES31" s="390"/>
      <c r="ET31" s="441"/>
      <c r="EU31" s="389"/>
      <c r="EV31" s="387"/>
      <c r="EW31" s="390"/>
      <c r="EX31" s="441"/>
      <c r="EY31" s="389"/>
      <c r="EZ31" s="387"/>
      <c r="FA31" s="390"/>
      <c r="FB31" s="441"/>
      <c r="FC31" s="389"/>
      <c r="FD31" s="387"/>
      <c r="FE31" s="390"/>
      <c r="FF31" s="441"/>
      <c r="FG31" s="389"/>
      <c r="FH31" s="387"/>
      <c r="FI31" s="390"/>
      <c r="FJ31" s="441"/>
      <c r="FK31" s="389"/>
      <c r="FL31" s="387"/>
      <c r="FM31" s="390"/>
      <c r="FN31" s="441"/>
      <c r="FO31" s="389"/>
      <c r="FP31" s="387"/>
      <c r="FQ31" s="390"/>
      <c r="FR31" s="441"/>
      <c r="FS31" s="389"/>
      <c r="FT31" s="387"/>
      <c r="FU31" s="390"/>
      <c r="FV31" s="441"/>
      <c r="FW31" s="389"/>
      <c r="FX31" s="387"/>
      <c r="FY31" s="390"/>
      <c r="FZ31" s="441"/>
      <c r="GA31" s="389"/>
      <c r="GB31" s="387"/>
      <c r="GC31" s="390"/>
      <c r="GD31" s="441"/>
      <c r="GE31" s="389"/>
      <c r="GF31" s="387"/>
      <c r="GG31" s="390"/>
      <c r="GH31" s="441"/>
      <c r="GI31" s="389"/>
      <c r="GJ31" s="387"/>
      <c r="GK31" s="390"/>
      <c r="GL31" s="441"/>
      <c r="GM31" s="389"/>
      <c r="GN31" s="387"/>
      <c r="GO31" s="390"/>
      <c r="GP31" s="441"/>
      <c r="GQ31" s="389"/>
      <c r="GR31" s="387"/>
      <c r="GS31" s="390"/>
      <c r="GT31" s="441"/>
      <c r="GU31" s="389"/>
      <c r="GV31" s="387"/>
      <c r="GW31" s="390"/>
      <c r="GX31" s="441"/>
      <c r="GY31" s="389"/>
      <c r="GZ31" s="387"/>
      <c r="HA31" s="390"/>
      <c r="HB31" s="441"/>
      <c r="HC31" s="389"/>
      <c r="HD31" s="387"/>
      <c r="HE31" s="390"/>
      <c r="HF31" s="441"/>
      <c r="HG31" s="389"/>
      <c r="HH31" s="387"/>
      <c r="HI31" s="390"/>
      <c r="HJ31" s="441"/>
      <c r="HK31" s="389"/>
      <c r="HL31" s="387"/>
      <c r="HM31" s="390"/>
      <c r="HN31" s="441"/>
      <c r="HO31" s="389"/>
      <c r="HP31" s="387"/>
      <c r="HQ31" s="390"/>
      <c r="HR31" s="441"/>
      <c r="HS31" s="389"/>
      <c r="HT31" s="387"/>
      <c r="HU31" s="390"/>
      <c r="HV31" s="441"/>
      <c r="HW31" s="389"/>
      <c r="HX31" s="387"/>
      <c r="HY31" s="390"/>
      <c r="HZ31" s="441"/>
      <c r="IA31" s="389"/>
      <c r="IB31" s="387"/>
      <c r="IC31" s="390"/>
      <c r="ID31" s="441"/>
      <c r="IE31" s="389"/>
      <c r="IF31" s="387"/>
      <c r="IG31" s="390"/>
      <c r="IH31" s="441"/>
      <c r="II31" s="389"/>
      <c r="IJ31" s="387"/>
      <c r="IK31" s="390"/>
      <c r="IL31" s="441"/>
      <c r="IM31" s="389"/>
      <c r="IN31" s="387"/>
      <c r="IO31" s="390"/>
      <c r="IP31" s="441"/>
      <c r="IQ31" s="389"/>
      <c r="IR31" s="387"/>
      <c r="IS31" s="390"/>
      <c r="IT31" s="441"/>
      <c r="IU31" s="389"/>
      <c r="IV31" s="387"/>
    </row>
    <row r="32" spans="1:256" s="391" customFormat="1" ht="54.75" customHeight="1" x14ac:dyDescent="0.25">
      <c r="A32" s="451">
        <f t="shared" si="2"/>
        <v>48</v>
      </c>
      <c r="B32" s="547" t="s">
        <v>335</v>
      </c>
      <c r="C32" s="918" t="s">
        <v>336</v>
      </c>
      <c r="D32" s="505">
        <v>0</v>
      </c>
      <c r="E32" s="500">
        <f t="shared" si="0"/>
        <v>0</v>
      </c>
      <c r="F32" s="392" t="s">
        <v>40</v>
      </c>
      <c r="G32" s="144" t="s">
        <v>242</v>
      </c>
      <c r="H32" s="144" t="s">
        <v>342</v>
      </c>
      <c r="I32" s="281" t="s">
        <v>391</v>
      </c>
      <c r="J32" s="576" t="s">
        <v>280</v>
      </c>
      <c r="K32" s="441" t="s">
        <v>563</v>
      </c>
      <c r="L32" s="571"/>
      <c r="M32" s="571"/>
      <c r="N32" s="571"/>
      <c r="O32" s="387"/>
      <c r="P32" s="387"/>
      <c r="Q32" s="387"/>
      <c r="R32" s="387"/>
      <c r="S32" s="387"/>
      <c r="T32" s="387"/>
      <c r="U32" s="387"/>
      <c r="V32" s="387"/>
      <c r="W32" s="387"/>
      <c r="X32" s="387"/>
      <c r="Y32" s="387"/>
      <c r="Z32" s="387"/>
      <c r="AA32" s="387"/>
      <c r="AB32" s="387"/>
      <c r="AC32" s="387"/>
      <c r="AD32" s="387"/>
      <c r="AE32" s="387"/>
      <c r="AF32" s="387"/>
      <c r="AG32" s="387"/>
      <c r="AH32" s="387"/>
      <c r="AI32" s="387"/>
      <c r="AJ32" s="387"/>
      <c r="AK32" s="387"/>
      <c r="AL32" s="387"/>
      <c r="AM32" s="387"/>
      <c r="AN32" s="387"/>
      <c r="AO32" s="387"/>
      <c r="AP32" s="387"/>
      <c r="AQ32" s="387"/>
      <c r="AR32" s="387"/>
      <c r="AS32" s="387"/>
      <c r="AT32" s="387"/>
      <c r="AU32" s="387"/>
      <c r="AV32" s="387"/>
      <c r="AW32" s="387"/>
      <c r="AX32" s="387"/>
      <c r="AY32" s="387"/>
      <c r="AZ32" s="387"/>
      <c r="BA32" s="387"/>
      <c r="BB32" s="441"/>
      <c r="BC32" s="389"/>
      <c r="BD32" s="387"/>
      <c r="BE32" s="390"/>
      <c r="BF32" s="441"/>
      <c r="BG32" s="389"/>
      <c r="BH32" s="387"/>
      <c r="BI32" s="390"/>
      <c r="BJ32" s="441"/>
      <c r="BK32" s="389"/>
      <c r="BL32" s="387"/>
      <c r="BM32" s="390"/>
      <c r="BN32" s="441"/>
      <c r="BO32" s="389"/>
      <c r="BP32" s="387"/>
      <c r="BQ32" s="390"/>
      <c r="BR32" s="441"/>
      <c r="BS32" s="389"/>
      <c r="BT32" s="387"/>
      <c r="BU32" s="390"/>
      <c r="BV32" s="441"/>
      <c r="BW32" s="389"/>
      <c r="BX32" s="387"/>
      <c r="BY32" s="390"/>
      <c r="BZ32" s="441"/>
      <c r="CA32" s="389"/>
      <c r="CB32" s="387"/>
      <c r="CC32" s="390"/>
      <c r="CD32" s="441"/>
      <c r="CE32" s="389"/>
      <c r="CF32" s="387"/>
      <c r="CG32" s="390"/>
      <c r="CH32" s="441"/>
      <c r="CI32" s="389"/>
      <c r="CJ32" s="387"/>
      <c r="CK32" s="390"/>
      <c r="CL32" s="441"/>
      <c r="CM32" s="389"/>
      <c r="CN32" s="387"/>
      <c r="CO32" s="390"/>
      <c r="CP32" s="441"/>
      <c r="CQ32" s="389"/>
      <c r="CR32" s="387"/>
      <c r="CS32" s="390"/>
      <c r="CT32" s="441"/>
      <c r="CU32" s="389"/>
      <c r="CV32" s="387"/>
      <c r="CW32" s="390"/>
      <c r="CX32" s="441"/>
      <c r="CY32" s="389"/>
      <c r="CZ32" s="387"/>
      <c r="DA32" s="390"/>
      <c r="DB32" s="441"/>
      <c r="DC32" s="389"/>
      <c r="DD32" s="387"/>
      <c r="DE32" s="390"/>
      <c r="DF32" s="441"/>
      <c r="DG32" s="389"/>
      <c r="DH32" s="387"/>
      <c r="DI32" s="390"/>
      <c r="DJ32" s="441"/>
      <c r="DK32" s="389"/>
      <c r="DL32" s="387"/>
      <c r="DM32" s="390"/>
      <c r="DN32" s="441"/>
      <c r="DO32" s="389"/>
      <c r="DP32" s="387"/>
      <c r="DQ32" s="390"/>
      <c r="DR32" s="441"/>
      <c r="DS32" s="389"/>
      <c r="DT32" s="387"/>
      <c r="DU32" s="390"/>
      <c r="DV32" s="441"/>
      <c r="DW32" s="389"/>
      <c r="DX32" s="387"/>
      <c r="DY32" s="390"/>
      <c r="DZ32" s="441"/>
      <c r="EA32" s="389"/>
      <c r="EB32" s="387"/>
      <c r="EC32" s="390"/>
      <c r="ED32" s="441"/>
      <c r="EE32" s="389"/>
      <c r="EF32" s="387"/>
      <c r="EG32" s="390"/>
      <c r="EH32" s="441"/>
      <c r="EI32" s="389"/>
      <c r="EJ32" s="387"/>
      <c r="EK32" s="390"/>
      <c r="EL32" s="441"/>
      <c r="EM32" s="389"/>
      <c r="EN32" s="387"/>
      <c r="EO32" s="390"/>
      <c r="EP32" s="441"/>
      <c r="EQ32" s="389"/>
      <c r="ER32" s="387"/>
      <c r="ES32" s="390"/>
      <c r="ET32" s="441"/>
      <c r="EU32" s="389"/>
      <c r="EV32" s="387"/>
      <c r="EW32" s="390"/>
      <c r="EX32" s="441"/>
      <c r="EY32" s="389"/>
      <c r="EZ32" s="387"/>
      <c r="FA32" s="390"/>
      <c r="FB32" s="441"/>
      <c r="FC32" s="389"/>
      <c r="FD32" s="387"/>
      <c r="FE32" s="390"/>
      <c r="FF32" s="441"/>
      <c r="FG32" s="389"/>
      <c r="FH32" s="387"/>
      <c r="FI32" s="390"/>
      <c r="FJ32" s="441"/>
      <c r="FK32" s="389"/>
      <c r="FL32" s="387"/>
      <c r="FM32" s="390"/>
      <c r="FN32" s="441"/>
      <c r="FO32" s="389"/>
      <c r="FP32" s="387"/>
      <c r="FQ32" s="390"/>
      <c r="FR32" s="441"/>
      <c r="FS32" s="389"/>
      <c r="FT32" s="387"/>
      <c r="FU32" s="390"/>
      <c r="FV32" s="441"/>
      <c r="FW32" s="389"/>
      <c r="FX32" s="387"/>
      <c r="FY32" s="390"/>
      <c r="FZ32" s="441"/>
      <c r="GA32" s="389"/>
      <c r="GB32" s="387"/>
      <c r="GC32" s="390"/>
      <c r="GD32" s="441"/>
      <c r="GE32" s="389"/>
      <c r="GF32" s="387"/>
      <c r="GG32" s="390"/>
      <c r="GH32" s="441"/>
      <c r="GI32" s="389"/>
      <c r="GJ32" s="387"/>
      <c r="GK32" s="390"/>
      <c r="GL32" s="441"/>
      <c r="GM32" s="389"/>
      <c r="GN32" s="387"/>
      <c r="GO32" s="390"/>
      <c r="GP32" s="441"/>
      <c r="GQ32" s="389"/>
      <c r="GR32" s="387"/>
      <c r="GS32" s="390"/>
      <c r="GT32" s="441"/>
      <c r="GU32" s="389"/>
      <c r="GV32" s="387"/>
      <c r="GW32" s="390"/>
      <c r="GX32" s="441"/>
      <c r="GY32" s="389"/>
      <c r="GZ32" s="387"/>
      <c r="HA32" s="390"/>
      <c r="HB32" s="441"/>
      <c r="HC32" s="389"/>
      <c r="HD32" s="387"/>
      <c r="HE32" s="390"/>
      <c r="HF32" s="441"/>
      <c r="HG32" s="389"/>
      <c r="HH32" s="387"/>
      <c r="HI32" s="390"/>
      <c r="HJ32" s="441"/>
      <c r="HK32" s="389"/>
      <c r="HL32" s="387"/>
      <c r="HM32" s="390"/>
      <c r="HN32" s="441"/>
      <c r="HO32" s="389"/>
      <c r="HP32" s="387"/>
      <c r="HQ32" s="390"/>
      <c r="HR32" s="441"/>
      <c r="HS32" s="389"/>
      <c r="HT32" s="387"/>
      <c r="HU32" s="390"/>
      <c r="HV32" s="441"/>
      <c r="HW32" s="389"/>
      <c r="HX32" s="387"/>
      <c r="HY32" s="390"/>
      <c r="HZ32" s="441"/>
      <c r="IA32" s="389"/>
      <c r="IB32" s="387"/>
      <c r="IC32" s="390"/>
      <c r="ID32" s="441"/>
      <c r="IE32" s="389"/>
      <c r="IF32" s="387"/>
      <c r="IG32" s="390"/>
      <c r="IH32" s="441"/>
      <c r="II32" s="389"/>
      <c r="IJ32" s="387"/>
      <c r="IK32" s="390"/>
      <c r="IL32" s="441"/>
      <c r="IM32" s="389"/>
      <c r="IN32" s="387"/>
      <c r="IO32" s="390"/>
      <c r="IP32" s="441"/>
      <c r="IQ32" s="389"/>
      <c r="IR32" s="387"/>
      <c r="IS32" s="390"/>
      <c r="IT32" s="441"/>
      <c r="IU32" s="389"/>
      <c r="IV32" s="387"/>
    </row>
    <row r="33" spans="1:256" s="391" customFormat="1" ht="54.75" customHeight="1" x14ac:dyDescent="0.25">
      <c r="A33" s="451">
        <f t="shared" si="2"/>
        <v>49</v>
      </c>
      <c r="B33" s="547" t="s">
        <v>352</v>
      </c>
      <c r="C33" s="918" t="s">
        <v>353</v>
      </c>
      <c r="D33" s="505">
        <v>0</v>
      </c>
      <c r="E33" s="500">
        <f t="shared" si="0"/>
        <v>0</v>
      </c>
      <c r="F33" s="392" t="s">
        <v>40</v>
      </c>
      <c r="G33" s="144" t="s">
        <v>242</v>
      </c>
      <c r="H33" s="144" t="s">
        <v>355</v>
      </c>
      <c r="I33" s="281" t="s">
        <v>374</v>
      </c>
      <c r="J33" s="441" t="s">
        <v>354</v>
      </c>
      <c r="K33" s="441" t="s">
        <v>564</v>
      </c>
      <c r="L33" s="571"/>
      <c r="M33" s="571"/>
      <c r="N33" s="571"/>
      <c r="O33" s="387"/>
      <c r="P33" s="387"/>
      <c r="Q33" s="387"/>
      <c r="R33" s="387"/>
      <c r="S33" s="387"/>
      <c r="T33" s="387"/>
      <c r="U33" s="387"/>
      <c r="V33" s="387"/>
      <c r="W33" s="387"/>
      <c r="X33" s="387"/>
      <c r="Y33" s="387"/>
      <c r="Z33" s="387"/>
      <c r="AA33" s="387"/>
      <c r="AB33" s="387"/>
      <c r="AC33" s="387"/>
      <c r="AD33" s="387"/>
      <c r="AE33" s="387"/>
      <c r="AF33" s="387"/>
      <c r="AG33" s="387"/>
      <c r="AH33" s="387"/>
      <c r="AI33" s="387"/>
      <c r="AJ33" s="387"/>
      <c r="AK33" s="387"/>
      <c r="AL33" s="387"/>
      <c r="AM33" s="387"/>
      <c r="AN33" s="387"/>
      <c r="AO33" s="387"/>
      <c r="AP33" s="387"/>
      <c r="AQ33" s="387"/>
      <c r="AR33" s="387"/>
      <c r="AS33" s="387"/>
      <c r="AT33" s="387"/>
      <c r="AU33" s="387"/>
      <c r="AV33" s="387"/>
      <c r="AW33" s="387"/>
      <c r="AX33" s="387"/>
      <c r="AY33" s="387"/>
      <c r="AZ33" s="387"/>
      <c r="BA33" s="387"/>
      <c r="BB33" s="441"/>
      <c r="BC33" s="389"/>
      <c r="BD33" s="387"/>
      <c r="BE33" s="390"/>
      <c r="BF33" s="441"/>
      <c r="BG33" s="389"/>
      <c r="BH33" s="387"/>
      <c r="BI33" s="390"/>
      <c r="BJ33" s="441"/>
      <c r="BK33" s="389"/>
      <c r="BL33" s="387"/>
      <c r="BM33" s="390"/>
      <c r="BN33" s="441"/>
      <c r="BO33" s="389"/>
      <c r="BP33" s="387"/>
      <c r="BQ33" s="390"/>
      <c r="BR33" s="441"/>
      <c r="BS33" s="389"/>
      <c r="BT33" s="387"/>
      <c r="BU33" s="390"/>
      <c r="BV33" s="441"/>
      <c r="BW33" s="389"/>
      <c r="BX33" s="387"/>
      <c r="BY33" s="390"/>
      <c r="BZ33" s="441"/>
      <c r="CA33" s="389"/>
      <c r="CB33" s="387"/>
      <c r="CC33" s="390"/>
      <c r="CD33" s="441"/>
      <c r="CE33" s="389"/>
      <c r="CF33" s="387"/>
      <c r="CG33" s="390"/>
      <c r="CH33" s="441"/>
      <c r="CI33" s="389"/>
      <c r="CJ33" s="387"/>
      <c r="CK33" s="390"/>
      <c r="CL33" s="441"/>
      <c r="CM33" s="389"/>
      <c r="CN33" s="387"/>
      <c r="CO33" s="390"/>
      <c r="CP33" s="441"/>
      <c r="CQ33" s="389"/>
      <c r="CR33" s="387"/>
      <c r="CS33" s="390"/>
      <c r="CT33" s="441"/>
      <c r="CU33" s="389"/>
      <c r="CV33" s="387"/>
      <c r="CW33" s="390"/>
      <c r="CX33" s="441"/>
      <c r="CY33" s="389"/>
      <c r="CZ33" s="387"/>
      <c r="DA33" s="390"/>
      <c r="DB33" s="441"/>
      <c r="DC33" s="389"/>
      <c r="DD33" s="387"/>
      <c r="DE33" s="390"/>
      <c r="DF33" s="441"/>
      <c r="DG33" s="389"/>
      <c r="DH33" s="387"/>
      <c r="DI33" s="390"/>
      <c r="DJ33" s="441"/>
      <c r="DK33" s="389"/>
      <c r="DL33" s="387"/>
      <c r="DM33" s="390"/>
      <c r="DN33" s="441"/>
      <c r="DO33" s="389"/>
      <c r="DP33" s="387"/>
      <c r="DQ33" s="390"/>
      <c r="DR33" s="441"/>
      <c r="DS33" s="389"/>
      <c r="DT33" s="387"/>
      <c r="DU33" s="390"/>
      <c r="DV33" s="441"/>
      <c r="DW33" s="389"/>
      <c r="DX33" s="387"/>
      <c r="DY33" s="390"/>
      <c r="DZ33" s="441"/>
      <c r="EA33" s="389"/>
      <c r="EB33" s="387"/>
      <c r="EC33" s="390"/>
      <c r="ED33" s="441"/>
      <c r="EE33" s="389"/>
      <c r="EF33" s="387"/>
      <c r="EG33" s="390"/>
      <c r="EH33" s="441"/>
      <c r="EI33" s="389"/>
      <c r="EJ33" s="387"/>
      <c r="EK33" s="390"/>
      <c r="EL33" s="441"/>
      <c r="EM33" s="389"/>
      <c r="EN33" s="387"/>
      <c r="EO33" s="390"/>
      <c r="EP33" s="441"/>
      <c r="EQ33" s="389"/>
      <c r="ER33" s="387"/>
      <c r="ES33" s="390"/>
      <c r="ET33" s="441"/>
      <c r="EU33" s="389"/>
      <c r="EV33" s="387"/>
      <c r="EW33" s="390"/>
      <c r="EX33" s="441"/>
      <c r="EY33" s="389"/>
      <c r="EZ33" s="387"/>
      <c r="FA33" s="390"/>
      <c r="FB33" s="441"/>
      <c r="FC33" s="389"/>
      <c r="FD33" s="387"/>
      <c r="FE33" s="390"/>
      <c r="FF33" s="441"/>
      <c r="FG33" s="389"/>
      <c r="FH33" s="387"/>
      <c r="FI33" s="390"/>
      <c r="FJ33" s="441"/>
      <c r="FK33" s="389"/>
      <c r="FL33" s="387"/>
      <c r="FM33" s="390"/>
      <c r="FN33" s="441"/>
      <c r="FO33" s="389"/>
      <c r="FP33" s="387"/>
      <c r="FQ33" s="390"/>
      <c r="FR33" s="441"/>
      <c r="FS33" s="389"/>
      <c r="FT33" s="387"/>
      <c r="FU33" s="390"/>
      <c r="FV33" s="441"/>
      <c r="FW33" s="389"/>
      <c r="FX33" s="387"/>
      <c r="FY33" s="390"/>
      <c r="FZ33" s="441"/>
      <c r="GA33" s="389"/>
      <c r="GB33" s="387"/>
      <c r="GC33" s="390"/>
      <c r="GD33" s="441"/>
      <c r="GE33" s="389"/>
      <c r="GF33" s="387"/>
      <c r="GG33" s="390"/>
      <c r="GH33" s="441"/>
      <c r="GI33" s="389"/>
      <c r="GJ33" s="387"/>
      <c r="GK33" s="390"/>
      <c r="GL33" s="441"/>
      <c r="GM33" s="389"/>
      <c r="GN33" s="387"/>
      <c r="GO33" s="390"/>
      <c r="GP33" s="441"/>
      <c r="GQ33" s="389"/>
      <c r="GR33" s="387"/>
      <c r="GS33" s="390"/>
      <c r="GT33" s="441"/>
      <c r="GU33" s="389"/>
      <c r="GV33" s="387"/>
      <c r="GW33" s="390"/>
      <c r="GX33" s="441"/>
      <c r="GY33" s="389"/>
      <c r="GZ33" s="387"/>
      <c r="HA33" s="390"/>
      <c r="HB33" s="441"/>
      <c r="HC33" s="389"/>
      <c r="HD33" s="387"/>
      <c r="HE33" s="390"/>
      <c r="HF33" s="441"/>
      <c r="HG33" s="389"/>
      <c r="HH33" s="387"/>
      <c r="HI33" s="390"/>
      <c r="HJ33" s="441"/>
      <c r="HK33" s="389"/>
      <c r="HL33" s="387"/>
      <c r="HM33" s="390"/>
      <c r="HN33" s="441"/>
      <c r="HO33" s="389"/>
      <c r="HP33" s="387"/>
      <c r="HQ33" s="390"/>
      <c r="HR33" s="441"/>
      <c r="HS33" s="389"/>
      <c r="HT33" s="387"/>
      <c r="HU33" s="390"/>
      <c r="HV33" s="441"/>
      <c r="HW33" s="389"/>
      <c r="HX33" s="387"/>
      <c r="HY33" s="390"/>
      <c r="HZ33" s="441"/>
      <c r="IA33" s="389"/>
      <c r="IB33" s="387"/>
      <c r="IC33" s="390"/>
      <c r="ID33" s="441"/>
      <c r="IE33" s="389"/>
      <c r="IF33" s="387"/>
      <c r="IG33" s="390"/>
      <c r="IH33" s="441"/>
      <c r="II33" s="389"/>
      <c r="IJ33" s="387"/>
      <c r="IK33" s="390"/>
      <c r="IL33" s="441"/>
      <c r="IM33" s="389"/>
      <c r="IN33" s="387"/>
      <c r="IO33" s="390"/>
      <c r="IP33" s="441"/>
      <c r="IQ33" s="389"/>
      <c r="IR33" s="387"/>
      <c r="IS33" s="390"/>
      <c r="IT33" s="441"/>
      <c r="IU33" s="389"/>
      <c r="IV33" s="387"/>
    </row>
    <row r="34" spans="1:256" s="391" customFormat="1" ht="54.75" customHeight="1" x14ac:dyDescent="0.25">
      <c r="A34" s="451">
        <f t="shared" si="2"/>
        <v>50</v>
      </c>
      <c r="B34" s="779" t="s">
        <v>359</v>
      </c>
      <c r="C34" s="579" t="s">
        <v>360</v>
      </c>
      <c r="D34" s="505">
        <v>0</v>
      </c>
      <c r="E34" s="500">
        <f t="shared" si="0"/>
        <v>0</v>
      </c>
      <c r="F34" s="392" t="s">
        <v>40</v>
      </c>
      <c r="G34" s="144" t="s">
        <v>242</v>
      </c>
      <c r="H34" s="144" t="s">
        <v>355</v>
      </c>
      <c r="I34" s="281" t="s">
        <v>374</v>
      </c>
      <c r="J34" s="576" t="s">
        <v>280</v>
      </c>
      <c r="K34" s="441"/>
      <c r="L34" s="591"/>
      <c r="M34" s="591"/>
      <c r="N34" s="591"/>
      <c r="O34" s="387"/>
      <c r="P34" s="387"/>
      <c r="Q34" s="387"/>
      <c r="R34" s="387"/>
      <c r="S34" s="387"/>
      <c r="T34" s="387"/>
      <c r="U34" s="387"/>
      <c r="V34" s="387"/>
      <c r="W34" s="387"/>
      <c r="X34" s="387"/>
      <c r="Y34" s="387"/>
      <c r="Z34" s="387"/>
      <c r="AA34" s="387"/>
      <c r="AB34" s="387"/>
      <c r="AC34" s="387"/>
      <c r="AD34" s="387"/>
      <c r="AE34" s="387"/>
      <c r="AF34" s="387"/>
      <c r="AG34" s="387"/>
      <c r="AH34" s="387"/>
      <c r="AI34" s="387"/>
      <c r="AJ34" s="387"/>
      <c r="AK34" s="387"/>
      <c r="AL34" s="387"/>
      <c r="AM34" s="387"/>
      <c r="AN34" s="387"/>
      <c r="AO34" s="387"/>
      <c r="AP34" s="387"/>
      <c r="AQ34" s="387"/>
      <c r="AR34" s="387"/>
      <c r="AS34" s="387"/>
      <c r="AT34" s="387"/>
      <c r="AU34" s="387"/>
      <c r="AV34" s="387"/>
      <c r="AW34" s="387"/>
      <c r="AX34" s="387"/>
      <c r="AY34" s="387"/>
      <c r="AZ34" s="387"/>
      <c r="BA34" s="387"/>
      <c r="BB34" s="441"/>
      <c r="BC34" s="389"/>
      <c r="BD34" s="387"/>
      <c r="BE34" s="390"/>
      <c r="BF34" s="441"/>
      <c r="BG34" s="389"/>
      <c r="BH34" s="387"/>
      <c r="BI34" s="390"/>
      <c r="BJ34" s="441"/>
      <c r="BK34" s="389"/>
      <c r="BL34" s="387"/>
      <c r="BM34" s="390"/>
      <c r="BN34" s="441"/>
      <c r="BO34" s="389"/>
      <c r="BP34" s="387"/>
      <c r="BQ34" s="390"/>
      <c r="BR34" s="441"/>
      <c r="BS34" s="389"/>
      <c r="BT34" s="387"/>
      <c r="BU34" s="390"/>
      <c r="BV34" s="441"/>
      <c r="BW34" s="389"/>
      <c r="BX34" s="387"/>
      <c r="BY34" s="390"/>
      <c r="BZ34" s="441"/>
      <c r="CA34" s="389"/>
      <c r="CB34" s="387"/>
      <c r="CC34" s="390"/>
      <c r="CD34" s="441"/>
      <c r="CE34" s="389"/>
      <c r="CF34" s="387"/>
      <c r="CG34" s="390"/>
      <c r="CH34" s="441"/>
      <c r="CI34" s="389"/>
      <c r="CJ34" s="387"/>
      <c r="CK34" s="390"/>
      <c r="CL34" s="441"/>
      <c r="CM34" s="389"/>
      <c r="CN34" s="387"/>
      <c r="CO34" s="390"/>
      <c r="CP34" s="441"/>
      <c r="CQ34" s="389"/>
      <c r="CR34" s="387"/>
      <c r="CS34" s="390"/>
      <c r="CT34" s="441"/>
      <c r="CU34" s="389"/>
      <c r="CV34" s="387"/>
      <c r="CW34" s="390"/>
      <c r="CX34" s="441"/>
      <c r="CY34" s="389"/>
      <c r="CZ34" s="387"/>
      <c r="DA34" s="390"/>
      <c r="DB34" s="441"/>
      <c r="DC34" s="389"/>
      <c r="DD34" s="387"/>
      <c r="DE34" s="390"/>
      <c r="DF34" s="441"/>
      <c r="DG34" s="389"/>
      <c r="DH34" s="387"/>
      <c r="DI34" s="390"/>
      <c r="DJ34" s="441"/>
      <c r="DK34" s="389"/>
      <c r="DL34" s="387"/>
      <c r="DM34" s="390"/>
      <c r="DN34" s="441"/>
      <c r="DO34" s="389"/>
      <c r="DP34" s="387"/>
      <c r="DQ34" s="390"/>
      <c r="DR34" s="441"/>
      <c r="DS34" s="389"/>
      <c r="DT34" s="387"/>
      <c r="DU34" s="390"/>
      <c r="DV34" s="441"/>
      <c r="DW34" s="389"/>
      <c r="DX34" s="387"/>
      <c r="DY34" s="390"/>
      <c r="DZ34" s="441"/>
      <c r="EA34" s="389"/>
      <c r="EB34" s="387"/>
      <c r="EC34" s="390"/>
      <c r="ED34" s="441"/>
      <c r="EE34" s="389"/>
      <c r="EF34" s="387"/>
      <c r="EG34" s="390"/>
      <c r="EH34" s="441"/>
      <c r="EI34" s="389"/>
      <c r="EJ34" s="387"/>
      <c r="EK34" s="390"/>
      <c r="EL34" s="441"/>
      <c r="EM34" s="389"/>
      <c r="EN34" s="387"/>
      <c r="EO34" s="390"/>
      <c r="EP34" s="441"/>
      <c r="EQ34" s="389"/>
      <c r="ER34" s="387"/>
      <c r="ES34" s="390"/>
      <c r="ET34" s="441"/>
      <c r="EU34" s="389"/>
      <c r="EV34" s="387"/>
      <c r="EW34" s="390"/>
      <c r="EX34" s="441"/>
      <c r="EY34" s="389"/>
      <c r="EZ34" s="387"/>
      <c r="FA34" s="390"/>
      <c r="FB34" s="441"/>
      <c r="FC34" s="389"/>
      <c r="FD34" s="387"/>
      <c r="FE34" s="390"/>
      <c r="FF34" s="441"/>
      <c r="FG34" s="389"/>
      <c r="FH34" s="387"/>
      <c r="FI34" s="390"/>
      <c r="FJ34" s="441"/>
      <c r="FK34" s="389"/>
      <c r="FL34" s="387"/>
      <c r="FM34" s="390"/>
      <c r="FN34" s="441"/>
      <c r="FO34" s="389"/>
      <c r="FP34" s="387"/>
      <c r="FQ34" s="390"/>
      <c r="FR34" s="441"/>
      <c r="FS34" s="389"/>
      <c r="FT34" s="387"/>
      <c r="FU34" s="390"/>
      <c r="FV34" s="441"/>
      <c r="FW34" s="389"/>
      <c r="FX34" s="387"/>
      <c r="FY34" s="390"/>
      <c r="FZ34" s="441"/>
      <c r="GA34" s="389"/>
      <c r="GB34" s="387"/>
      <c r="GC34" s="390"/>
      <c r="GD34" s="441"/>
      <c r="GE34" s="389"/>
      <c r="GF34" s="387"/>
      <c r="GG34" s="390"/>
      <c r="GH34" s="441"/>
      <c r="GI34" s="389"/>
      <c r="GJ34" s="387"/>
      <c r="GK34" s="390"/>
      <c r="GL34" s="441"/>
      <c r="GM34" s="389"/>
      <c r="GN34" s="387"/>
      <c r="GO34" s="390"/>
      <c r="GP34" s="441"/>
      <c r="GQ34" s="389"/>
      <c r="GR34" s="387"/>
      <c r="GS34" s="390"/>
      <c r="GT34" s="441"/>
      <c r="GU34" s="389"/>
      <c r="GV34" s="387"/>
      <c r="GW34" s="390"/>
      <c r="GX34" s="441"/>
      <c r="GY34" s="389"/>
      <c r="GZ34" s="387"/>
      <c r="HA34" s="390"/>
      <c r="HB34" s="441"/>
      <c r="HC34" s="389"/>
      <c r="HD34" s="387"/>
      <c r="HE34" s="390"/>
      <c r="HF34" s="441"/>
      <c r="HG34" s="389"/>
      <c r="HH34" s="387"/>
      <c r="HI34" s="390"/>
      <c r="HJ34" s="441"/>
      <c r="HK34" s="389"/>
      <c r="HL34" s="387"/>
      <c r="HM34" s="390"/>
      <c r="HN34" s="441"/>
      <c r="HO34" s="389"/>
      <c r="HP34" s="387"/>
      <c r="HQ34" s="390"/>
      <c r="HR34" s="441"/>
      <c r="HS34" s="389"/>
      <c r="HT34" s="387"/>
      <c r="HU34" s="390"/>
      <c r="HV34" s="441"/>
      <c r="HW34" s="389"/>
      <c r="HX34" s="387"/>
      <c r="HY34" s="390"/>
      <c r="HZ34" s="441"/>
      <c r="IA34" s="389"/>
      <c r="IB34" s="387"/>
      <c r="IC34" s="390"/>
      <c r="ID34" s="441"/>
      <c r="IE34" s="389"/>
      <c r="IF34" s="387"/>
      <c r="IG34" s="390"/>
      <c r="IH34" s="441"/>
      <c r="II34" s="389"/>
      <c r="IJ34" s="387"/>
      <c r="IK34" s="390"/>
      <c r="IL34" s="441"/>
      <c r="IM34" s="389"/>
      <c r="IN34" s="387"/>
      <c r="IO34" s="390"/>
      <c r="IP34" s="441"/>
      <c r="IQ34" s="389"/>
      <c r="IR34" s="387"/>
      <c r="IS34" s="390"/>
      <c r="IT34" s="441"/>
      <c r="IU34" s="389"/>
      <c r="IV34" s="387"/>
    </row>
    <row r="35" spans="1:256" s="391" customFormat="1" ht="54.75" customHeight="1" x14ac:dyDescent="0.25">
      <c r="A35" s="718">
        <f t="shared" si="2"/>
        <v>51</v>
      </c>
      <c r="B35" s="688" t="s">
        <v>436</v>
      </c>
      <c r="C35" s="689" t="s">
        <v>435</v>
      </c>
      <c r="D35" s="690">
        <v>2280</v>
      </c>
      <c r="E35" s="691">
        <f t="shared" si="0"/>
        <v>2713.2</v>
      </c>
      <c r="F35" s="692" t="s">
        <v>40</v>
      </c>
      <c r="G35" s="671" t="s">
        <v>427</v>
      </c>
      <c r="H35" s="671" t="s">
        <v>430</v>
      </c>
      <c r="I35" s="672" t="s">
        <v>374</v>
      </c>
      <c r="J35" s="576"/>
      <c r="K35" s="441"/>
      <c r="L35" s="653"/>
      <c r="M35" s="653"/>
      <c r="N35" s="653"/>
      <c r="O35" s="387"/>
      <c r="P35" s="387"/>
      <c r="Q35" s="387"/>
      <c r="R35" s="387"/>
      <c r="S35" s="387"/>
      <c r="T35" s="387"/>
      <c r="U35" s="387"/>
      <c r="V35" s="387"/>
      <c r="W35" s="387"/>
      <c r="X35" s="387"/>
      <c r="Y35" s="387"/>
      <c r="Z35" s="387"/>
      <c r="AA35" s="387"/>
      <c r="AB35" s="387"/>
      <c r="AC35" s="387"/>
      <c r="AD35" s="387"/>
      <c r="AE35" s="387"/>
      <c r="AF35" s="387"/>
      <c r="AG35" s="387"/>
      <c r="AH35" s="387"/>
      <c r="AI35" s="387"/>
      <c r="AJ35" s="387"/>
      <c r="AK35" s="387"/>
      <c r="AL35" s="387"/>
      <c r="AM35" s="387"/>
      <c r="AN35" s="387"/>
      <c r="AO35" s="387"/>
      <c r="AP35" s="387"/>
      <c r="AQ35" s="387"/>
      <c r="AR35" s="387"/>
      <c r="AS35" s="387"/>
      <c r="AT35" s="387"/>
      <c r="AU35" s="387"/>
      <c r="AV35" s="387"/>
      <c r="AW35" s="387"/>
      <c r="AX35" s="387"/>
      <c r="AY35" s="387"/>
      <c r="AZ35" s="387"/>
      <c r="BA35" s="387"/>
      <c r="BB35" s="441"/>
      <c r="BC35" s="389"/>
      <c r="BD35" s="387"/>
      <c r="BE35" s="390"/>
      <c r="BF35" s="441"/>
      <c r="BG35" s="389"/>
      <c r="BH35" s="387"/>
      <c r="BI35" s="390"/>
      <c r="BJ35" s="441"/>
      <c r="BK35" s="389"/>
      <c r="BL35" s="387"/>
      <c r="BM35" s="390"/>
      <c r="BN35" s="441"/>
      <c r="BO35" s="389"/>
      <c r="BP35" s="387"/>
      <c r="BQ35" s="390"/>
      <c r="BR35" s="441"/>
      <c r="BS35" s="389"/>
      <c r="BT35" s="387"/>
      <c r="BU35" s="390"/>
      <c r="BV35" s="441"/>
      <c r="BW35" s="389"/>
      <c r="BX35" s="387"/>
      <c r="BY35" s="390"/>
      <c r="BZ35" s="441"/>
      <c r="CA35" s="389"/>
      <c r="CB35" s="387"/>
      <c r="CC35" s="390"/>
      <c r="CD35" s="441"/>
      <c r="CE35" s="389"/>
      <c r="CF35" s="387"/>
      <c r="CG35" s="390"/>
      <c r="CH35" s="441"/>
      <c r="CI35" s="389"/>
      <c r="CJ35" s="387"/>
      <c r="CK35" s="390"/>
      <c r="CL35" s="441"/>
      <c r="CM35" s="389"/>
      <c r="CN35" s="387"/>
      <c r="CO35" s="390"/>
      <c r="CP35" s="441"/>
      <c r="CQ35" s="389"/>
      <c r="CR35" s="387"/>
      <c r="CS35" s="390"/>
      <c r="CT35" s="441"/>
      <c r="CU35" s="389"/>
      <c r="CV35" s="387"/>
      <c r="CW35" s="390"/>
      <c r="CX35" s="441"/>
      <c r="CY35" s="389"/>
      <c r="CZ35" s="387"/>
      <c r="DA35" s="390"/>
      <c r="DB35" s="441"/>
      <c r="DC35" s="389"/>
      <c r="DD35" s="387"/>
      <c r="DE35" s="390"/>
      <c r="DF35" s="441"/>
      <c r="DG35" s="389"/>
      <c r="DH35" s="387"/>
      <c r="DI35" s="390"/>
      <c r="DJ35" s="441"/>
      <c r="DK35" s="389"/>
      <c r="DL35" s="387"/>
      <c r="DM35" s="390"/>
      <c r="DN35" s="441"/>
      <c r="DO35" s="389"/>
      <c r="DP35" s="387"/>
      <c r="DQ35" s="390"/>
      <c r="DR35" s="441"/>
      <c r="DS35" s="389"/>
      <c r="DT35" s="387"/>
      <c r="DU35" s="390"/>
      <c r="DV35" s="441"/>
      <c r="DW35" s="389"/>
      <c r="DX35" s="387"/>
      <c r="DY35" s="390"/>
      <c r="DZ35" s="441"/>
      <c r="EA35" s="389"/>
      <c r="EB35" s="387"/>
      <c r="EC35" s="390"/>
      <c r="ED35" s="441"/>
      <c r="EE35" s="389"/>
      <c r="EF35" s="387"/>
      <c r="EG35" s="390"/>
      <c r="EH35" s="441"/>
      <c r="EI35" s="389"/>
      <c r="EJ35" s="387"/>
      <c r="EK35" s="390"/>
      <c r="EL35" s="441"/>
      <c r="EM35" s="389"/>
      <c r="EN35" s="387"/>
      <c r="EO35" s="390"/>
      <c r="EP35" s="441"/>
      <c r="EQ35" s="389"/>
      <c r="ER35" s="387"/>
      <c r="ES35" s="390"/>
      <c r="ET35" s="441"/>
      <c r="EU35" s="389"/>
      <c r="EV35" s="387"/>
      <c r="EW35" s="390"/>
      <c r="EX35" s="441"/>
      <c r="EY35" s="389"/>
      <c r="EZ35" s="387"/>
      <c r="FA35" s="390"/>
      <c r="FB35" s="441"/>
      <c r="FC35" s="389"/>
      <c r="FD35" s="387"/>
      <c r="FE35" s="390"/>
      <c r="FF35" s="441"/>
      <c r="FG35" s="389"/>
      <c r="FH35" s="387"/>
      <c r="FI35" s="390"/>
      <c r="FJ35" s="441"/>
      <c r="FK35" s="389"/>
      <c r="FL35" s="387"/>
      <c r="FM35" s="390"/>
      <c r="FN35" s="441"/>
      <c r="FO35" s="389"/>
      <c r="FP35" s="387"/>
      <c r="FQ35" s="390"/>
      <c r="FR35" s="441"/>
      <c r="FS35" s="389"/>
      <c r="FT35" s="387"/>
      <c r="FU35" s="390"/>
      <c r="FV35" s="441"/>
      <c r="FW35" s="389"/>
      <c r="FX35" s="387"/>
      <c r="FY35" s="390"/>
      <c r="FZ35" s="441"/>
      <c r="GA35" s="389"/>
      <c r="GB35" s="387"/>
      <c r="GC35" s="390"/>
      <c r="GD35" s="441"/>
      <c r="GE35" s="389"/>
      <c r="GF35" s="387"/>
      <c r="GG35" s="390"/>
      <c r="GH35" s="441"/>
      <c r="GI35" s="389"/>
      <c r="GJ35" s="387"/>
      <c r="GK35" s="390"/>
      <c r="GL35" s="441"/>
      <c r="GM35" s="389"/>
      <c r="GN35" s="387"/>
      <c r="GO35" s="390"/>
      <c r="GP35" s="441"/>
      <c r="GQ35" s="389"/>
      <c r="GR35" s="387"/>
      <c r="GS35" s="390"/>
      <c r="GT35" s="441"/>
      <c r="GU35" s="389"/>
      <c r="GV35" s="387"/>
      <c r="GW35" s="390"/>
      <c r="GX35" s="441"/>
      <c r="GY35" s="389"/>
      <c r="GZ35" s="387"/>
      <c r="HA35" s="390"/>
      <c r="HB35" s="441"/>
      <c r="HC35" s="389"/>
      <c r="HD35" s="387"/>
      <c r="HE35" s="390"/>
      <c r="HF35" s="441"/>
      <c r="HG35" s="389"/>
      <c r="HH35" s="387"/>
      <c r="HI35" s="390"/>
      <c r="HJ35" s="441"/>
      <c r="HK35" s="389"/>
      <c r="HL35" s="387"/>
      <c r="HM35" s="390"/>
      <c r="HN35" s="441"/>
      <c r="HO35" s="389"/>
      <c r="HP35" s="387"/>
      <c r="HQ35" s="390"/>
      <c r="HR35" s="441"/>
      <c r="HS35" s="389"/>
      <c r="HT35" s="387"/>
      <c r="HU35" s="390"/>
      <c r="HV35" s="441"/>
      <c r="HW35" s="389"/>
      <c r="HX35" s="387"/>
      <c r="HY35" s="390"/>
      <c r="HZ35" s="441"/>
      <c r="IA35" s="389"/>
      <c r="IB35" s="387"/>
      <c r="IC35" s="390"/>
      <c r="ID35" s="441"/>
      <c r="IE35" s="389"/>
      <c r="IF35" s="387"/>
      <c r="IG35" s="390"/>
      <c r="IH35" s="441"/>
      <c r="II35" s="389"/>
      <c r="IJ35" s="387"/>
      <c r="IK35" s="390"/>
      <c r="IL35" s="441"/>
      <c r="IM35" s="389"/>
      <c r="IN35" s="387"/>
      <c r="IO35" s="390"/>
      <c r="IP35" s="441"/>
      <c r="IQ35" s="389"/>
      <c r="IR35" s="387"/>
      <c r="IS35" s="390"/>
      <c r="IT35" s="441"/>
      <c r="IU35" s="389"/>
      <c r="IV35" s="387"/>
    </row>
    <row r="36" spans="1:256" s="391" customFormat="1" ht="54.75" customHeight="1" x14ac:dyDescent="0.25">
      <c r="A36" s="851">
        <f t="shared" si="2"/>
        <v>52</v>
      </c>
      <c r="B36" s="852" t="s">
        <v>510</v>
      </c>
      <c r="C36" s="918" t="s">
        <v>435</v>
      </c>
      <c r="D36" s="853">
        <v>1800</v>
      </c>
      <c r="E36" s="854">
        <f t="shared" si="0"/>
        <v>2142</v>
      </c>
      <c r="F36" s="855" t="s">
        <v>40</v>
      </c>
      <c r="G36" s="856" t="s">
        <v>496</v>
      </c>
      <c r="H36" s="856" t="s">
        <v>497</v>
      </c>
      <c r="I36" s="857" t="s">
        <v>445</v>
      </c>
      <c r="J36" s="576"/>
      <c r="K36" s="441"/>
      <c r="L36" s="820"/>
      <c r="M36" s="820"/>
      <c r="N36" s="820"/>
      <c r="O36" s="387"/>
      <c r="P36" s="387"/>
      <c r="Q36" s="387"/>
      <c r="R36" s="387"/>
      <c r="S36" s="387"/>
      <c r="T36" s="387"/>
      <c r="U36" s="387"/>
      <c r="V36" s="387"/>
      <c r="W36" s="387"/>
      <c r="X36" s="387"/>
      <c r="Y36" s="387"/>
      <c r="Z36" s="387"/>
      <c r="AA36" s="387"/>
      <c r="AB36" s="387"/>
      <c r="AC36" s="387"/>
      <c r="AD36" s="387"/>
      <c r="AE36" s="387"/>
      <c r="AF36" s="387"/>
      <c r="AG36" s="387"/>
      <c r="AH36" s="387"/>
      <c r="AI36" s="387"/>
      <c r="AJ36" s="387"/>
      <c r="AK36" s="387"/>
      <c r="AL36" s="387"/>
      <c r="AM36" s="387"/>
      <c r="AN36" s="387"/>
      <c r="AO36" s="387"/>
      <c r="AP36" s="387"/>
      <c r="AQ36" s="387"/>
      <c r="AR36" s="387"/>
      <c r="AS36" s="387"/>
      <c r="AT36" s="387"/>
      <c r="AU36" s="387"/>
      <c r="AV36" s="387"/>
      <c r="AW36" s="387"/>
      <c r="AX36" s="387"/>
      <c r="AY36" s="387"/>
      <c r="AZ36" s="387"/>
      <c r="BA36" s="387"/>
      <c r="BB36" s="441"/>
      <c r="BC36" s="389"/>
      <c r="BD36" s="387"/>
      <c r="BE36" s="390"/>
      <c r="BF36" s="441"/>
      <c r="BG36" s="389"/>
      <c r="BH36" s="387"/>
      <c r="BI36" s="390"/>
      <c r="BJ36" s="441"/>
      <c r="BK36" s="389"/>
      <c r="BL36" s="387"/>
      <c r="BM36" s="390"/>
      <c r="BN36" s="441"/>
      <c r="BO36" s="389"/>
      <c r="BP36" s="387"/>
      <c r="BQ36" s="390"/>
      <c r="BR36" s="441"/>
      <c r="BS36" s="389"/>
      <c r="BT36" s="387"/>
      <c r="BU36" s="390"/>
      <c r="BV36" s="441"/>
      <c r="BW36" s="389"/>
      <c r="BX36" s="387"/>
      <c r="BY36" s="390"/>
      <c r="BZ36" s="441"/>
      <c r="CA36" s="389"/>
      <c r="CB36" s="387"/>
      <c r="CC36" s="390"/>
      <c r="CD36" s="441"/>
      <c r="CE36" s="389"/>
      <c r="CF36" s="387"/>
      <c r="CG36" s="390"/>
      <c r="CH36" s="441"/>
      <c r="CI36" s="389"/>
      <c r="CJ36" s="387"/>
      <c r="CK36" s="390"/>
      <c r="CL36" s="441"/>
      <c r="CM36" s="389"/>
      <c r="CN36" s="387"/>
      <c r="CO36" s="390"/>
      <c r="CP36" s="441"/>
      <c r="CQ36" s="389"/>
      <c r="CR36" s="387"/>
      <c r="CS36" s="390"/>
      <c r="CT36" s="441"/>
      <c r="CU36" s="389"/>
      <c r="CV36" s="387"/>
      <c r="CW36" s="390"/>
      <c r="CX36" s="441"/>
      <c r="CY36" s="389"/>
      <c r="CZ36" s="387"/>
      <c r="DA36" s="390"/>
      <c r="DB36" s="441"/>
      <c r="DC36" s="389"/>
      <c r="DD36" s="387"/>
      <c r="DE36" s="390"/>
      <c r="DF36" s="441"/>
      <c r="DG36" s="389"/>
      <c r="DH36" s="387"/>
      <c r="DI36" s="390"/>
      <c r="DJ36" s="441"/>
      <c r="DK36" s="389"/>
      <c r="DL36" s="387"/>
      <c r="DM36" s="390"/>
      <c r="DN36" s="441"/>
      <c r="DO36" s="389"/>
      <c r="DP36" s="387"/>
      <c r="DQ36" s="390"/>
      <c r="DR36" s="441"/>
      <c r="DS36" s="389"/>
      <c r="DT36" s="387"/>
      <c r="DU36" s="390"/>
      <c r="DV36" s="441"/>
      <c r="DW36" s="389"/>
      <c r="DX36" s="387"/>
      <c r="DY36" s="390"/>
      <c r="DZ36" s="441"/>
      <c r="EA36" s="389"/>
      <c r="EB36" s="387"/>
      <c r="EC36" s="390"/>
      <c r="ED36" s="441"/>
      <c r="EE36" s="389"/>
      <c r="EF36" s="387"/>
      <c r="EG36" s="390"/>
      <c r="EH36" s="441"/>
      <c r="EI36" s="389"/>
      <c r="EJ36" s="387"/>
      <c r="EK36" s="390"/>
      <c r="EL36" s="441"/>
      <c r="EM36" s="389"/>
      <c r="EN36" s="387"/>
      <c r="EO36" s="390"/>
      <c r="EP36" s="441"/>
      <c r="EQ36" s="389"/>
      <c r="ER36" s="387"/>
      <c r="ES36" s="390"/>
      <c r="ET36" s="441"/>
      <c r="EU36" s="389"/>
      <c r="EV36" s="387"/>
      <c r="EW36" s="390"/>
      <c r="EX36" s="441"/>
      <c r="EY36" s="389"/>
      <c r="EZ36" s="387"/>
      <c r="FA36" s="390"/>
      <c r="FB36" s="441"/>
      <c r="FC36" s="389"/>
      <c r="FD36" s="387"/>
      <c r="FE36" s="390"/>
      <c r="FF36" s="441"/>
      <c r="FG36" s="389"/>
      <c r="FH36" s="387"/>
      <c r="FI36" s="390"/>
      <c r="FJ36" s="441"/>
      <c r="FK36" s="389"/>
      <c r="FL36" s="387"/>
      <c r="FM36" s="390"/>
      <c r="FN36" s="441"/>
      <c r="FO36" s="389"/>
      <c r="FP36" s="387"/>
      <c r="FQ36" s="390"/>
      <c r="FR36" s="441"/>
      <c r="FS36" s="389"/>
      <c r="FT36" s="387"/>
      <c r="FU36" s="390"/>
      <c r="FV36" s="441"/>
      <c r="FW36" s="389"/>
      <c r="FX36" s="387"/>
      <c r="FY36" s="390"/>
      <c r="FZ36" s="441"/>
      <c r="GA36" s="389"/>
      <c r="GB36" s="387"/>
      <c r="GC36" s="390"/>
      <c r="GD36" s="441"/>
      <c r="GE36" s="389"/>
      <c r="GF36" s="387"/>
      <c r="GG36" s="390"/>
      <c r="GH36" s="441"/>
      <c r="GI36" s="389"/>
      <c r="GJ36" s="387"/>
      <c r="GK36" s="390"/>
      <c r="GL36" s="441"/>
      <c r="GM36" s="389"/>
      <c r="GN36" s="387"/>
      <c r="GO36" s="390"/>
      <c r="GP36" s="441"/>
      <c r="GQ36" s="389"/>
      <c r="GR36" s="387"/>
      <c r="GS36" s="390"/>
      <c r="GT36" s="441"/>
      <c r="GU36" s="389"/>
      <c r="GV36" s="387"/>
      <c r="GW36" s="390"/>
      <c r="GX36" s="441"/>
      <c r="GY36" s="389"/>
      <c r="GZ36" s="387"/>
      <c r="HA36" s="390"/>
      <c r="HB36" s="441"/>
      <c r="HC36" s="389"/>
      <c r="HD36" s="387"/>
      <c r="HE36" s="390"/>
      <c r="HF36" s="441"/>
      <c r="HG36" s="389"/>
      <c r="HH36" s="387"/>
      <c r="HI36" s="390"/>
      <c r="HJ36" s="441"/>
      <c r="HK36" s="389"/>
      <c r="HL36" s="387"/>
      <c r="HM36" s="390"/>
      <c r="HN36" s="441"/>
      <c r="HO36" s="389"/>
      <c r="HP36" s="387"/>
      <c r="HQ36" s="390"/>
      <c r="HR36" s="441"/>
      <c r="HS36" s="389"/>
      <c r="HT36" s="387"/>
      <c r="HU36" s="390"/>
      <c r="HV36" s="441"/>
      <c r="HW36" s="389"/>
      <c r="HX36" s="387"/>
      <c r="HY36" s="390"/>
      <c r="HZ36" s="441"/>
      <c r="IA36" s="389"/>
      <c r="IB36" s="387"/>
      <c r="IC36" s="390"/>
      <c r="ID36" s="441"/>
      <c r="IE36" s="389"/>
      <c r="IF36" s="387"/>
      <c r="IG36" s="390"/>
      <c r="IH36" s="441"/>
      <c r="II36" s="389"/>
      <c r="IJ36" s="387"/>
      <c r="IK36" s="390"/>
      <c r="IL36" s="441"/>
      <c r="IM36" s="389"/>
      <c r="IN36" s="387"/>
      <c r="IO36" s="390"/>
      <c r="IP36" s="441"/>
      <c r="IQ36" s="389"/>
      <c r="IR36" s="387"/>
      <c r="IS36" s="390"/>
      <c r="IT36" s="441"/>
      <c r="IU36" s="389"/>
      <c r="IV36" s="387"/>
    </row>
    <row r="37" spans="1:256" s="391" customFormat="1" ht="54.75" customHeight="1" x14ac:dyDescent="0.25">
      <c r="A37" s="851">
        <f t="shared" si="2"/>
        <v>53</v>
      </c>
      <c r="B37" s="852" t="s">
        <v>530</v>
      </c>
      <c r="C37" s="918" t="s">
        <v>435</v>
      </c>
      <c r="D37" s="853">
        <v>1800</v>
      </c>
      <c r="E37" s="854">
        <f t="shared" si="0"/>
        <v>2142</v>
      </c>
      <c r="F37" s="855" t="s">
        <v>40</v>
      </c>
      <c r="G37" s="856" t="s">
        <v>496</v>
      </c>
      <c r="H37" s="856" t="s">
        <v>497</v>
      </c>
      <c r="I37" s="857" t="s">
        <v>445</v>
      </c>
      <c r="J37" s="576"/>
      <c r="K37" s="441"/>
      <c r="L37" s="820"/>
      <c r="M37" s="820"/>
      <c r="N37" s="820"/>
      <c r="O37" s="387"/>
      <c r="P37" s="387"/>
      <c r="Q37" s="387"/>
      <c r="R37" s="387"/>
      <c r="S37" s="387"/>
      <c r="T37" s="387"/>
      <c r="U37" s="387"/>
      <c r="V37" s="387"/>
      <c r="W37" s="387"/>
      <c r="X37" s="387"/>
      <c r="Y37" s="387"/>
      <c r="Z37" s="387"/>
      <c r="AA37" s="387"/>
      <c r="AB37" s="387"/>
      <c r="AC37" s="387"/>
      <c r="AD37" s="387"/>
      <c r="AE37" s="387"/>
      <c r="AF37" s="387"/>
      <c r="AG37" s="387"/>
      <c r="AH37" s="387"/>
      <c r="AI37" s="387"/>
      <c r="AJ37" s="387"/>
      <c r="AK37" s="387"/>
      <c r="AL37" s="387"/>
      <c r="AM37" s="387"/>
      <c r="AN37" s="387"/>
      <c r="AO37" s="387"/>
      <c r="AP37" s="387"/>
      <c r="AQ37" s="387"/>
      <c r="AR37" s="387"/>
      <c r="AS37" s="387"/>
      <c r="AT37" s="387"/>
      <c r="AU37" s="387"/>
      <c r="AV37" s="387"/>
      <c r="AW37" s="387"/>
      <c r="AX37" s="387"/>
      <c r="AY37" s="387"/>
      <c r="AZ37" s="387"/>
      <c r="BA37" s="387"/>
      <c r="BB37" s="441"/>
      <c r="BC37" s="389"/>
      <c r="BD37" s="387"/>
      <c r="BE37" s="390"/>
      <c r="BF37" s="441"/>
      <c r="BG37" s="389"/>
      <c r="BH37" s="387"/>
      <c r="BI37" s="390"/>
      <c r="BJ37" s="441"/>
      <c r="BK37" s="389"/>
      <c r="BL37" s="387"/>
      <c r="BM37" s="390"/>
      <c r="BN37" s="441"/>
      <c r="BO37" s="389"/>
      <c r="BP37" s="387"/>
      <c r="BQ37" s="390"/>
      <c r="BR37" s="441"/>
      <c r="BS37" s="389"/>
      <c r="BT37" s="387"/>
      <c r="BU37" s="390"/>
      <c r="BV37" s="441"/>
      <c r="BW37" s="389"/>
      <c r="BX37" s="387"/>
      <c r="BY37" s="390"/>
      <c r="BZ37" s="441"/>
      <c r="CA37" s="389"/>
      <c r="CB37" s="387"/>
      <c r="CC37" s="390"/>
      <c r="CD37" s="441"/>
      <c r="CE37" s="389"/>
      <c r="CF37" s="387"/>
      <c r="CG37" s="390"/>
      <c r="CH37" s="441"/>
      <c r="CI37" s="389"/>
      <c r="CJ37" s="387"/>
      <c r="CK37" s="390"/>
      <c r="CL37" s="441"/>
      <c r="CM37" s="389"/>
      <c r="CN37" s="387"/>
      <c r="CO37" s="390"/>
      <c r="CP37" s="441"/>
      <c r="CQ37" s="389"/>
      <c r="CR37" s="387"/>
      <c r="CS37" s="390"/>
      <c r="CT37" s="441"/>
      <c r="CU37" s="389"/>
      <c r="CV37" s="387"/>
      <c r="CW37" s="390"/>
      <c r="CX37" s="441"/>
      <c r="CY37" s="389"/>
      <c r="CZ37" s="387"/>
      <c r="DA37" s="390"/>
      <c r="DB37" s="441"/>
      <c r="DC37" s="389"/>
      <c r="DD37" s="387"/>
      <c r="DE37" s="390"/>
      <c r="DF37" s="441"/>
      <c r="DG37" s="389"/>
      <c r="DH37" s="387"/>
      <c r="DI37" s="390"/>
      <c r="DJ37" s="441"/>
      <c r="DK37" s="389"/>
      <c r="DL37" s="387"/>
      <c r="DM37" s="390"/>
      <c r="DN37" s="441"/>
      <c r="DO37" s="389"/>
      <c r="DP37" s="387"/>
      <c r="DQ37" s="390"/>
      <c r="DR37" s="441"/>
      <c r="DS37" s="389"/>
      <c r="DT37" s="387"/>
      <c r="DU37" s="390"/>
      <c r="DV37" s="441"/>
      <c r="DW37" s="389"/>
      <c r="DX37" s="387"/>
      <c r="DY37" s="390"/>
      <c r="DZ37" s="441"/>
      <c r="EA37" s="389"/>
      <c r="EB37" s="387"/>
      <c r="EC37" s="390"/>
      <c r="ED37" s="441"/>
      <c r="EE37" s="389"/>
      <c r="EF37" s="387"/>
      <c r="EG37" s="390"/>
      <c r="EH37" s="441"/>
      <c r="EI37" s="389"/>
      <c r="EJ37" s="387"/>
      <c r="EK37" s="390"/>
      <c r="EL37" s="441"/>
      <c r="EM37" s="389"/>
      <c r="EN37" s="387"/>
      <c r="EO37" s="390"/>
      <c r="EP37" s="441"/>
      <c r="EQ37" s="389"/>
      <c r="ER37" s="387"/>
      <c r="ES37" s="390"/>
      <c r="ET37" s="441"/>
      <c r="EU37" s="389"/>
      <c r="EV37" s="387"/>
      <c r="EW37" s="390"/>
      <c r="EX37" s="441"/>
      <c r="EY37" s="389"/>
      <c r="EZ37" s="387"/>
      <c r="FA37" s="390"/>
      <c r="FB37" s="441"/>
      <c r="FC37" s="389"/>
      <c r="FD37" s="387"/>
      <c r="FE37" s="390"/>
      <c r="FF37" s="441"/>
      <c r="FG37" s="389"/>
      <c r="FH37" s="387"/>
      <c r="FI37" s="390"/>
      <c r="FJ37" s="441"/>
      <c r="FK37" s="389"/>
      <c r="FL37" s="387"/>
      <c r="FM37" s="390"/>
      <c r="FN37" s="441"/>
      <c r="FO37" s="389"/>
      <c r="FP37" s="387"/>
      <c r="FQ37" s="390"/>
      <c r="FR37" s="441"/>
      <c r="FS37" s="389"/>
      <c r="FT37" s="387"/>
      <c r="FU37" s="390"/>
      <c r="FV37" s="441"/>
      <c r="FW37" s="389"/>
      <c r="FX37" s="387"/>
      <c r="FY37" s="390"/>
      <c r="FZ37" s="441"/>
      <c r="GA37" s="389"/>
      <c r="GB37" s="387"/>
      <c r="GC37" s="390"/>
      <c r="GD37" s="441"/>
      <c r="GE37" s="389"/>
      <c r="GF37" s="387"/>
      <c r="GG37" s="390"/>
      <c r="GH37" s="441"/>
      <c r="GI37" s="389"/>
      <c r="GJ37" s="387"/>
      <c r="GK37" s="390"/>
      <c r="GL37" s="441"/>
      <c r="GM37" s="389"/>
      <c r="GN37" s="387"/>
      <c r="GO37" s="390"/>
      <c r="GP37" s="441"/>
      <c r="GQ37" s="389"/>
      <c r="GR37" s="387"/>
      <c r="GS37" s="390"/>
      <c r="GT37" s="441"/>
      <c r="GU37" s="389"/>
      <c r="GV37" s="387"/>
      <c r="GW37" s="390"/>
      <c r="GX37" s="441"/>
      <c r="GY37" s="389"/>
      <c r="GZ37" s="387"/>
      <c r="HA37" s="390"/>
      <c r="HB37" s="441"/>
      <c r="HC37" s="389"/>
      <c r="HD37" s="387"/>
      <c r="HE37" s="390"/>
      <c r="HF37" s="441"/>
      <c r="HG37" s="389"/>
      <c r="HH37" s="387"/>
      <c r="HI37" s="390"/>
      <c r="HJ37" s="441"/>
      <c r="HK37" s="389"/>
      <c r="HL37" s="387"/>
      <c r="HM37" s="390"/>
      <c r="HN37" s="441"/>
      <c r="HO37" s="389"/>
      <c r="HP37" s="387"/>
      <c r="HQ37" s="390"/>
      <c r="HR37" s="441"/>
      <c r="HS37" s="389"/>
      <c r="HT37" s="387"/>
      <c r="HU37" s="390"/>
      <c r="HV37" s="441"/>
      <c r="HW37" s="389"/>
      <c r="HX37" s="387"/>
      <c r="HY37" s="390"/>
      <c r="HZ37" s="441"/>
      <c r="IA37" s="389"/>
      <c r="IB37" s="387"/>
      <c r="IC37" s="390"/>
      <c r="ID37" s="441"/>
      <c r="IE37" s="389"/>
      <c r="IF37" s="387"/>
      <c r="IG37" s="390"/>
      <c r="IH37" s="441"/>
      <c r="II37" s="389"/>
      <c r="IJ37" s="387"/>
      <c r="IK37" s="390"/>
      <c r="IL37" s="441"/>
      <c r="IM37" s="389"/>
      <c r="IN37" s="387"/>
      <c r="IO37" s="390"/>
      <c r="IP37" s="441"/>
      <c r="IQ37" s="389"/>
      <c r="IR37" s="387"/>
      <c r="IS37" s="390"/>
      <c r="IT37" s="441"/>
      <c r="IU37" s="389"/>
      <c r="IV37" s="387"/>
    </row>
    <row r="38" spans="1:256" s="391" customFormat="1" ht="54.75" customHeight="1" x14ac:dyDescent="0.25">
      <c r="A38" s="718">
        <f t="shared" si="2"/>
        <v>54</v>
      </c>
      <c r="B38" s="688" t="s">
        <v>438</v>
      </c>
      <c r="C38" s="689" t="s">
        <v>291</v>
      </c>
      <c r="D38" s="690">
        <v>3460</v>
      </c>
      <c r="E38" s="691">
        <f t="shared" si="0"/>
        <v>4117.3999999999996</v>
      </c>
      <c r="F38" s="692" t="s">
        <v>40</v>
      </c>
      <c r="G38" s="671" t="s">
        <v>427</v>
      </c>
      <c r="H38" s="671" t="s">
        <v>430</v>
      </c>
      <c r="I38" s="857" t="s">
        <v>445</v>
      </c>
      <c r="J38" s="576"/>
      <c r="K38" s="879">
        <f>E39+E36</f>
        <v>4212.6000000000004</v>
      </c>
      <c r="L38" s="653"/>
      <c r="M38" s="653"/>
      <c r="N38" s="653"/>
      <c r="O38" s="387"/>
      <c r="P38" s="387"/>
      <c r="Q38" s="387"/>
      <c r="R38" s="387"/>
      <c r="S38" s="387"/>
      <c r="T38" s="387"/>
      <c r="U38" s="387"/>
      <c r="V38" s="387"/>
      <c r="W38" s="387"/>
      <c r="X38" s="387"/>
      <c r="Y38" s="387"/>
      <c r="Z38" s="387"/>
      <c r="AA38" s="387"/>
      <c r="AB38" s="387"/>
      <c r="AC38" s="387"/>
      <c r="AD38" s="387"/>
      <c r="AE38" s="387"/>
      <c r="AF38" s="387"/>
      <c r="AG38" s="387"/>
      <c r="AH38" s="387"/>
      <c r="AI38" s="387"/>
      <c r="AJ38" s="387"/>
      <c r="AK38" s="387"/>
      <c r="AL38" s="387"/>
      <c r="AM38" s="387"/>
      <c r="AN38" s="387"/>
      <c r="AO38" s="387"/>
      <c r="AP38" s="387"/>
      <c r="AQ38" s="387"/>
      <c r="AR38" s="387"/>
      <c r="AS38" s="387"/>
      <c r="AT38" s="387"/>
      <c r="AU38" s="387"/>
      <c r="AV38" s="387"/>
      <c r="AW38" s="387"/>
      <c r="AX38" s="387"/>
      <c r="AY38" s="387"/>
      <c r="AZ38" s="387"/>
      <c r="BA38" s="387"/>
      <c r="BB38" s="441"/>
      <c r="BC38" s="389"/>
      <c r="BD38" s="387"/>
      <c r="BE38" s="390"/>
      <c r="BF38" s="441"/>
      <c r="BG38" s="389"/>
      <c r="BH38" s="387"/>
      <c r="BI38" s="390"/>
      <c r="BJ38" s="441"/>
      <c r="BK38" s="389"/>
      <c r="BL38" s="387"/>
      <c r="BM38" s="390"/>
      <c r="BN38" s="441"/>
      <c r="BO38" s="389"/>
      <c r="BP38" s="387"/>
      <c r="BQ38" s="390"/>
      <c r="BR38" s="441"/>
      <c r="BS38" s="389"/>
      <c r="BT38" s="387"/>
      <c r="BU38" s="390"/>
      <c r="BV38" s="441"/>
      <c r="BW38" s="389"/>
      <c r="BX38" s="387"/>
      <c r="BY38" s="390"/>
      <c r="BZ38" s="441"/>
      <c r="CA38" s="389"/>
      <c r="CB38" s="387"/>
      <c r="CC38" s="390"/>
      <c r="CD38" s="441"/>
      <c r="CE38" s="389"/>
      <c r="CF38" s="387"/>
      <c r="CG38" s="390"/>
      <c r="CH38" s="441"/>
      <c r="CI38" s="389"/>
      <c r="CJ38" s="387"/>
      <c r="CK38" s="390"/>
      <c r="CL38" s="441"/>
      <c r="CM38" s="389"/>
      <c r="CN38" s="387"/>
      <c r="CO38" s="390"/>
      <c r="CP38" s="441"/>
      <c r="CQ38" s="389"/>
      <c r="CR38" s="387"/>
      <c r="CS38" s="390"/>
      <c r="CT38" s="441"/>
      <c r="CU38" s="389"/>
      <c r="CV38" s="387"/>
      <c r="CW38" s="390"/>
      <c r="CX38" s="441"/>
      <c r="CY38" s="389"/>
      <c r="CZ38" s="387"/>
      <c r="DA38" s="390"/>
      <c r="DB38" s="441"/>
      <c r="DC38" s="389"/>
      <c r="DD38" s="387"/>
      <c r="DE38" s="390"/>
      <c r="DF38" s="441"/>
      <c r="DG38" s="389"/>
      <c r="DH38" s="387"/>
      <c r="DI38" s="390"/>
      <c r="DJ38" s="441"/>
      <c r="DK38" s="389"/>
      <c r="DL38" s="387"/>
      <c r="DM38" s="390"/>
      <c r="DN38" s="441"/>
      <c r="DO38" s="389"/>
      <c r="DP38" s="387"/>
      <c r="DQ38" s="390"/>
      <c r="DR38" s="441"/>
      <c r="DS38" s="389"/>
      <c r="DT38" s="387"/>
      <c r="DU38" s="390"/>
      <c r="DV38" s="441"/>
      <c r="DW38" s="389"/>
      <c r="DX38" s="387"/>
      <c r="DY38" s="390"/>
      <c r="DZ38" s="441"/>
      <c r="EA38" s="389"/>
      <c r="EB38" s="387"/>
      <c r="EC38" s="390"/>
      <c r="ED38" s="441"/>
      <c r="EE38" s="389"/>
      <c r="EF38" s="387"/>
      <c r="EG38" s="390"/>
      <c r="EH38" s="441"/>
      <c r="EI38" s="389"/>
      <c r="EJ38" s="387"/>
      <c r="EK38" s="390"/>
      <c r="EL38" s="441"/>
      <c r="EM38" s="389"/>
      <c r="EN38" s="387"/>
      <c r="EO38" s="390"/>
      <c r="EP38" s="441"/>
      <c r="EQ38" s="389"/>
      <c r="ER38" s="387"/>
      <c r="ES38" s="390"/>
      <c r="ET38" s="441"/>
      <c r="EU38" s="389"/>
      <c r="EV38" s="387"/>
      <c r="EW38" s="390"/>
      <c r="EX38" s="441"/>
      <c r="EY38" s="389"/>
      <c r="EZ38" s="387"/>
      <c r="FA38" s="390"/>
      <c r="FB38" s="441"/>
      <c r="FC38" s="389"/>
      <c r="FD38" s="387"/>
      <c r="FE38" s="390"/>
      <c r="FF38" s="441"/>
      <c r="FG38" s="389"/>
      <c r="FH38" s="387"/>
      <c r="FI38" s="390"/>
      <c r="FJ38" s="441"/>
      <c r="FK38" s="389"/>
      <c r="FL38" s="387"/>
      <c r="FM38" s="390"/>
      <c r="FN38" s="441"/>
      <c r="FO38" s="389"/>
      <c r="FP38" s="387"/>
      <c r="FQ38" s="390"/>
      <c r="FR38" s="441"/>
      <c r="FS38" s="389"/>
      <c r="FT38" s="387"/>
      <c r="FU38" s="390"/>
      <c r="FV38" s="441"/>
      <c r="FW38" s="389"/>
      <c r="FX38" s="387"/>
      <c r="FY38" s="390"/>
      <c r="FZ38" s="441"/>
      <c r="GA38" s="389"/>
      <c r="GB38" s="387"/>
      <c r="GC38" s="390"/>
      <c r="GD38" s="441"/>
      <c r="GE38" s="389"/>
      <c r="GF38" s="387"/>
      <c r="GG38" s="390"/>
      <c r="GH38" s="441"/>
      <c r="GI38" s="389"/>
      <c r="GJ38" s="387"/>
      <c r="GK38" s="390"/>
      <c r="GL38" s="441"/>
      <c r="GM38" s="389"/>
      <c r="GN38" s="387"/>
      <c r="GO38" s="390"/>
      <c r="GP38" s="441"/>
      <c r="GQ38" s="389"/>
      <c r="GR38" s="387"/>
      <c r="GS38" s="390"/>
      <c r="GT38" s="441"/>
      <c r="GU38" s="389"/>
      <c r="GV38" s="387"/>
      <c r="GW38" s="390"/>
      <c r="GX38" s="441"/>
      <c r="GY38" s="389"/>
      <c r="GZ38" s="387"/>
      <c r="HA38" s="390"/>
      <c r="HB38" s="441"/>
      <c r="HC38" s="389"/>
      <c r="HD38" s="387"/>
      <c r="HE38" s="390"/>
      <c r="HF38" s="441"/>
      <c r="HG38" s="389"/>
      <c r="HH38" s="387"/>
      <c r="HI38" s="390"/>
      <c r="HJ38" s="441"/>
      <c r="HK38" s="389"/>
      <c r="HL38" s="387"/>
      <c r="HM38" s="390"/>
      <c r="HN38" s="441"/>
      <c r="HO38" s="389"/>
      <c r="HP38" s="387"/>
      <c r="HQ38" s="390"/>
      <c r="HR38" s="441"/>
      <c r="HS38" s="389"/>
      <c r="HT38" s="387"/>
      <c r="HU38" s="390"/>
      <c r="HV38" s="441"/>
      <c r="HW38" s="389"/>
      <c r="HX38" s="387"/>
      <c r="HY38" s="390"/>
      <c r="HZ38" s="441"/>
      <c r="IA38" s="389"/>
      <c r="IB38" s="387"/>
      <c r="IC38" s="390"/>
      <c r="ID38" s="441"/>
      <c r="IE38" s="389"/>
      <c r="IF38" s="387"/>
      <c r="IG38" s="390"/>
      <c r="IH38" s="441"/>
      <c r="II38" s="389"/>
      <c r="IJ38" s="387"/>
      <c r="IK38" s="390"/>
      <c r="IL38" s="441"/>
      <c r="IM38" s="389"/>
      <c r="IN38" s="387"/>
      <c r="IO38" s="390"/>
      <c r="IP38" s="441"/>
      <c r="IQ38" s="389"/>
      <c r="IR38" s="387"/>
      <c r="IS38" s="390"/>
      <c r="IT38" s="441"/>
      <c r="IU38" s="389"/>
      <c r="IV38" s="387"/>
    </row>
    <row r="39" spans="1:256" s="391" customFormat="1" ht="54.75" customHeight="1" x14ac:dyDescent="0.25">
      <c r="A39" s="851">
        <f t="shared" si="2"/>
        <v>55</v>
      </c>
      <c r="B39" s="852" t="s">
        <v>526</v>
      </c>
      <c r="C39" s="918" t="s">
        <v>291</v>
      </c>
      <c r="D39" s="853">
        <v>1740</v>
      </c>
      <c r="E39" s="854">
        <f t="shared" si="0"/>
        <v>2070.6</v>
      </c>
      <c r="F39" s="855" t="s">
        <v>40</v>
      </c>
      <c r="G39" s="856" t="s">
        <v>427</v>
      </c>
      <c r="H39" s="856" t="s">
        <v>430</v>
      </c>
      <c r="I39" s="857" t="s">
        <v>445</v>
      </c>
      <c r="J39" s="576"/>
      <c r="K39" s="441"/>
      <c r="L39" s="820"/>
      <c r="M39" s="820"/>
      <c r="N39" s="820"/>
      <c r="O39" s="387"/>
      <c r="P39" s="387"/>
      <c r="Q39" s="387"/>
      <c r="R39" s="387"/>
      <c r="S39" s="387"/>
      <c r="T39" s="387"/>
      <c r="U39" s="387"/>
      <c r="V39" s="387"/>
      <c r="W39" s="387"/>
      <c r="X39" s="387"/>
      <c r="Y39" s="387"/>
      <c r="Z39" s="387"/>
      <c r="AA39" s="387"/>
      <c r="AB39" s="387"/>
      <c r="AC39" s="387"/>
      <c r="AD39" s="387"/>
      <c r="AE39" s="387"/>
      <c r="AF39" s="387"/>
      <c r="AG39" s="387"/>
      <c r="AH39" s="387"/>
      <c r="AI39" s="387"/>
      <c r="AJ39" s="387"/>
      <c r="AK39" s="387"/>
      <c r="AL39" s="387"/>
      <c r="AM39" s="387"/>
      <c r="AN39" s="387"/>
      <c r="AO39" s="387"/>
      <c r="AP39" s="387"/>
      <c r="AQ39" s="387"/>
      <c r="AR39" s="387"/>
      <c r="AS39" s="387"/>
      <c r="AT39" s="387"/>
      <c r="AU39" s="387"/>
      <c r="AV39" s="387"/>
      <c r="AW39" s="387"/>
      <c r="AX39" s="387"/>
      <c r="AY39" s="387"/>
      <c r="AZ39" s="387"/>
      <c r="BA39" s="387"/>
      <c r="BB39" s="441"/>
      <c r="BC39" s="389"/>
      <c r="BD39" s="387"/>
      <c r="BE39" s="390"/>
      <c r="BF39" s="441"/>
      <c r="BG39" s="389"/>
      <c r="BH39" s="387"/>
      <c r="BI39" s="390"/>
      <c r="BJ39" s="441"/>
      <c r="BK39" s="389"/>
      <c r="BL39" s="387"/>
      <c r="BM39" s="390"/>
      <c r="BN39" s="441"/>
      <c r="BO39" s="389"/>
      <c r="BP39" s="387"/>
      <c r="BQ39" s="390"/>
      <c r="BR39" s="441"/>
      <c r="BS39" s="389"/>
      <c r="BT39" s="387"/>
      <c r="BU39" s="390"/>
      <c r="BV39" s="441"/>
      <c r="BW39" s="389"/>
      <c r="BX39" s="387"/>
      <c r="BY39" s="390"/>
      <c r="BZ39" s="441"/>
      <c r="CA39" s="389"/>
      <c r="CB39" s="387"/>
      <c r="CC39" s="390"/>
      <c r="CD39" s="441"/>
      <c r="CE39" s="389"/>
      <c r="CF39" s="387"/>
      <c r="CG39" s="390"/>
      <c r="CH39" s="441"/>
      <c r="CI39" s="389"/>
      <c r="CJ39" s="387"/>
      <c r="CK39" s="390"/>
      <c r="CL39" s="441"/>
      <c r="CM39" s="389"/>
      <c r="CN39" s="387"/>
      <c r="CO39" s="390"/>
      <c r="CP39" s="441"/>
      <c r="CQ39" s="389"/>
      <c r="CR39" s="387"/>
      <c r="CS39" s="390"/>
      <c r="CT39" s="441"/>
      <c r="CU39" s="389"/>
      <c r="CV39" s="387"/>
      <c r="CW39" s="390"/>
      <c r="CX39" s="441"/>
      <c r="CY39" s="389"/>
      <c r="CZ39" s="387"/>
      <c r="DA39" s="390"/>
      <c r="DB39" s="441"/>
      <c r="DC39" s="389"/>
      <c r="DD39" s="387"/>
      <c r="DE39" s="390"/>
      <c r="DF39" s="441"/>
      <c r="DG39" s="389"/>
      <c r="DH39" s="387"/>
      <c r="DI39" s="390"/>
      <c r="DJ39" s="441"/>
      <c r="DK39" s="389"/>
      <c r="DL39" s="387"/>
      <c r="DM39" s="390"/>
      <c r="DN39" s="441"/>
      <c r="DO39" s="389"/>
      <c r="DP39" s="387"/>
      <c r="DQ39" s="390"/>
      <c r="DR39" s="441"/>
      <c r="DS39" s="389"/>
      <c r="DT39" s="387"/>
      <c r="DU39" s="390"/>
      <c r="DV39" s="441"/>
      <c r="DW39" s="389"/>
      <c r="DX39" s="387"/>
      <c r="DY39" s="390"/>
      <c r="DZ39" s="441"/>
      <c r="EA39" s="389"/>
      <c r="EB39" s="387"/>
      <c r="EC39" s="390"/>
      <c r="ED39" s="441"/>
      <c r="EE39" s="389"/>
      <c r="EF39" s="387"/>
      <c r="EG39" s="390"/>
      <c r="EH39" s="441"/>
      <c r="EI39" s="389"/>
      <c r="EJ39" s="387"/>
      <c r="EK39" s="390"/>
      <c r="EL39" s="441"/>
      <c r="EM39" s="389"/>
      <c r="EN39" s="387"/>
      <c r="EO39" s="390"/>
      <c r="EP39" s="441"/>
      <c r="EQ39" s="389"/>
      <c r="ER39" s="387"/>
      <c r="ES39" s="390"/>
      <c r="ET39" s="441"/>
      <c r="EU39" s="389"/>
      <c r="EV39" s="387"/>
      <c r="EW39" s="390"/>
      <c r="EX39" s="441"/>
      <c r="EY39" s="389"/>
      <c r="EZ39" s="387"/>
      <c r="FA39" s="390"/>
      <c r="FB39" s="441"/>
      <c r="FC39" s="389"/>
      <c r="FD39" s="387"/>
      <c r="FE39" s="390"/>
      <c r="FF39" s="441"/>
      <c r="FG39" s="389"/>
      <c r="FH39" s="387"/>
      <c r="FI39" s="390"/>
      <c r="FJ39" s="441"/>
      <c r="FK39" s="389"/>
      <c r="FL39" s="387"/>
      <c r="FM39" s="390"/>
      <c r="FN39" s="441"/>
      <c r="FO39" s="389"/>
      <c r="FP39" s="387"/>
      <c r="FQ39" s="390"/>
      <c r="FR39" s="441"/>
      <c r="FS39" s="389"/>
      <c r="FT39" s="387"/>
      <c r="FU39" s="390"/>
      <c r="FV39" s="441"/>
      <c r="FW39" s="389"/>
      <c r="FX39" s="387"/>
      <c r="FY39" s="390"/>
      <c r="FZ39" s="441"/>
      <c r="GA39" s="389"/>
      <c r="GB39" s="387"/>
      <c r="GC39" s="390"/>
      <c r="GD39" s="441"/>
      <c r="GE39" s="389"/>
      <c r="GF39" s="387"/>
      <c r="GG39" s="390"/>
      <c r="GH39" s="441"/>
      <c r="GI39" s="389"/>
      <c r="GJ39" s="387"/>
      <c r="GK39" s="390"/>
      <c r="GL39" s="441"/>
      <c r="GM39" s="389"/>
      <c r="GN39" s="387"/>
      <c r="GO39" s="390"/>
      <c r="GP39" s="441"/>
      <c r="GQ39" s="389"/>
      <c r="GR39" s="387"/>
      <c r="GS39" s="390"/>
      <c r="GT39" s="441"/>
      <c r="GU39" s="389"/>
      <c r="GV39" s="387"/>
      <c r="GW39" s="390"/>
      <c r="GX39" s="441"/>
      <c r="GY39" s="389"/>
      <c r="GZ39" s="387"/>
      <c r="HA39" s="390"/>
      <c r="HB39" s="441"/>
      <c r="HC39" s="389"/>
      <c r="HD39" s="387"/>
      <c r="HE39" s="390"/>
      <c r="HF39" s="441"/>
      <c r="HG39" s="389"/>
      <c r="HH39" s="387"/>
      <c r="HI39" s="390"/>
      <c r="HJ39" s="441"/>
      <c r="HK39" s="389"/>
      <c r="HL39" s="387"/>
      <c r="HM39" s="390"/>
      <c r="HN39" s="441"/>
      <c r="HO39" s="389"/>
      <c r="HP39" s="387"/>
      <c r="HQ39" s="390"/>
      <c r="HR39" s="441"/>
      <c r="HS39" s="389"/>
      <c r="HT39" s="387"/>
      <c r="HU39" s="390"/>
      <c r="HV39" s="441"/>
      <c r="HW39" s="389"/>
      <c r="HX39" s="387"/>
      <c r="HY39" s="390"/>
      <c r="HZ39" s="441"/>
      <c r="IA39" s="389"/>
      <c r="IB39" s="387"/>
      <c r="IC39" s="390"/>
      <c r="ID39" s="441"/>
      <c r="IE39" s="389"/>
      <c r="IF39" s="387"/>
      <c r="IG39" s="390"/>
      <c r="IH39" s="441"/>
      <c r="II39" s="389"/>
      <c r="IJ39" s="387"/>
      <c r="IK39" s="390"/>
      <c r="IL39" s="441"/>
      <c r="IM39" s="389"/>
      <c r="IN39" s="387"/>
      <c r="IO39" s="390"/>
      <c r="IP39" s="441"/>
      <c r="IQ39" s="389"/>
      <c r="IR39" s="387"/>
      <c r="IS39" s="390"/>
      <c r="IT39" s="441"/>
      <c r="IU39" s="389"/>
      <c r="IV39" s="387"/>
    </row>
    <row r="40" spans="1:256" s="391" customFormat="1" ht="54.75" customHeight="1" x14ac:dyDescent="0.25">
      <c r="A40" s="851">
        <f t="shared" si="2"/>
        <v>56</v>
      </c>
      <c r="B40" s="852" t="s">
        <v>513</v>
      </c>
      <c r="C40" s="918" t="s">
        <v>291</v>
      </c>
      <c r="D40" s="853">
        <v>870</v>
      </c>
      <c r="E40" s="854">
        <f t="shared" si="0"/>
        <v>1035.3</v>
      </c>
      <c r="F40" s="855" t="s">
        <v>40</v>
      </c>
      <c r="G40" s="856" t="s">
        <v>427</v>
      </c>
      <c r="H40" s="856" t="s">
        <v>430</v>
      </c>
      <c r="I40" s="857" t="s">
        <v>445</v>
      </c>
      <c r="J40" s="576"/>
      <c r="K40" s="441"/>
      <c r="L40" s="820"/>
      <c r="M40" s="820"/>
      <c r="N40" s="820"/>
      <c r="O40" s="387"/>
      <c r="P40" s="387"/>
      <c r="Q40" s="387"/>
      <c r="R40" s="387"/>
      <c r="S40" s="387"/>
      <c r="T40" s="387"/>
      <c r="U40" s="387"/>
      <c r="V40" s="387"/>
      <c r="W40" s="387"/>
      <c r="X40" s="387"/>
      <c r="Y40" s="387"/>
      <c r="Z40" s="387"/>
      <c r="AA40" s="387"/>
      <c r="AB40" s="387"/>
      <c r="AC40" s="387"/>
      <c r="AD40" s="387"/>
      <c r="AE40" s="387"/>
      <c r="AF40" s="387"/>
      <c r="AG40" s="387"/>
      <c r="AH40" s="387"/>
      <c r="AI40" s="387"/>
      <c r="AJ40" s="387"/>
      <c r="AK40" s="387"/>
      <c r="AL40" s="387"/>
      <c r="AM40" s="387"/>
      <c r="AN40" s="387"/>
      <c r="AO40" s="387"/>
      <c r="AP40" s="387"/>
      <c r="AQ40" s="387"/>
      <c r="AR40" s="387"/>
      <c r="AS40" s="387"/>
      <c r="AT40" s="387"/>
      <c r="AU40" s="387"/>
      <c r="AV40" s="387"/>
      <c r="AW40" s="387"/>
      <c r="AX40" s="387"/>
      <c r="AY40" s="387"/>
      <c r="AZ40" s="387"/>
      <c r="BA40" s="387"/>
      <c r="BB40" s="441"/>
      <c r="BC40" s="389"/>
      <c r="BD40" s="387"/>
      <c r="BE40" s="390"/>
      <c r="BF40" s="441"/>
      <c r="BG40" s="389"/>
      <c r="BH40" s="387"/>
      <c r="BI40" s="390"/>
      <c r="BJ40" s="441"/>
      <c r="BK40" s="389"/>
      <c r="BL40" s="387"/>
      <c r="BM40" s="390"/>
      <c r="BN40" s="441"/>
      <c r="BO40" s="389"/>
      <c r="BP40" s="387"/>
      <c r="BQ40" s="390"/>
      <c r="BR40" s="441"/>
      <c r="BS40" s="389"/>
      <c r="BT40" s="387"/>
      <c r="BU40" s="390"/>
      <c r="BV40" s="441"/>
      <c r="BW40" s="389"/>
      <c r="BX40" s="387"/>
      <c r="BY40" s="390"/>
      <c r="BZ40" s="441"/>
      <c r="CA40" s="389"/>
      <c r="CB40" s="387"/>
      <c r="CC40" s="390"/>
      <c r="CD40" s="441"/>
      <c r="CE40" s="389"/>
      <c r="CF40" s="387"/>
      <c r="CG40" s="390"/>
      <c r="CH40" s="441"/>
      <c r="CI40" s="389"/>
      <c r="CJ40" s="387"/>
      <c r="CK40" s="390"/>
      <c r="CL40" s="441"/>
      <c r="CM40" s="389"/>
      <c r="CN40" s="387"/>
      <c r="CO40" s="390"/>
      <c r="CP40" s="441"/>
      <c r="CQ40" s="389"/>
      <c r="CR40" s="387"/>
      <c r="CS40" s="390"/>
      <c r="CT40" s="441"/>
      <c r="CU40" s="389"/>
      <c r="CV40" s="387"/>
      <c r="CW40" s="390"/>
      <c r="CX40" s="441"/>
      <c r="CY40" s="389"/>
      <c r="CZ40" s="387"/>
      <c r="DA40" s="390"/>
      <c r="DB40" s="441"/>
      <c r="DC40" s="389"/>
      <c r="DD40" s="387"/>
      <c r="DE40" s="390"/>
      <c r="DF40" s="441"/>
      <c r="DG40" s="389"/>
      <c r="DH40" s="387"/>
      <c r="DI40" s="390"/>
      <c r="DJ40" s="441"/>
      <c r="DK40" s="389"/>
      <c r="DL40" s="387"/>
      <c r="DM40" s="390"/>
      <c r="DN40" s="441"/>
      <c r="DO40" s="389"/>
      <c r="DP40" s="387"/>
      <c r="DQ40" s="390"/>
      <c r="DR40" s="441"/>
      <c r="DS40" s="389"/>
      <c r="DT40" s="387"/>
      <c r="DU40" s="390"/>
      <c r="DV40" s="441"/>
      <c r="DW40" s="389"/>
      <c r="DX40" s="387"/>
      <c r="DY40" s="390"/>
      <c r="DZ40" s="441"/>
      <c r="EA40" s="389"/>
      <c r="EB40" s="387"/>
      <c r="EC40" s="390"/>
      <c r="ED40" s="441"/>
      <c r="EE40" s="389"/>
      <c r="EF40" s="387"/>
      <c r="EG40" s="390"/>
      <c r="EH40" s="441"/>
      <c r="EI40" s="389"/>
      <c r="EJ40" s="387"/>
      <c r="EK40" s="390"/>
      <c r="EL40" s="441"/>
      <c r="EM40" s="389"/>
      <c r="EN40" s="387"/>
      <c r="EO40" s="390"/>
      <c r="EP40" s="441"/>
      <c r="EQ40" s="389"/>
      <c r="ER40" s="387"/>
      <c r="ES40" s="390"/>
      <c r="ET40" s="441"/>
      <c r="EU40" s="389"/>
      <c r="EV40" s="387"/>
      <c r="EW40" s="390"/>
      <c r="EX40" s="441"/>
      <c r="EY40" s="389"/>
      <c r="EZ40" s="387"/>
      <c r="FA40" s="390"/>
      <c r="FB40" s="441"/>
      <c r="FC40" s="389"/>
      <c r="FD40" s="387"/>
      <c r="FE40" s="390"/>
      <c r="FF40" s="441"/>
      <c r="FG40" s="389"/>
      <c r="FH40" s="387"/>
      <c r="FI40" s="390"/>
      <c r="FJ40" s="441"/>
      <c r="FK40" s="389"/>
      <c r="FL40" s="387"/>
      <c r="FM40" s="390"/>
      <c r="FN40" s="441"/>
      <c r="FO40" s="389"/>
      <c r="FP40" s="387"/>
      <c r="FQ40" s="390"/>
      <c r="FR40" s="441"/>
      <c r="FS40" s="389"/>
      <c r="FT40" s="387"/>
      <c r="FU40" s="390"/>
      <c r="FV40" s="441"/>
      <c r="FW40" s="389"/>
      <c r="FX40" s="387"/>
      <c r="FY40" s="390"/>
      <c r="FZ40" s="441"/>
      <c r="GA40" s="389"/>
      <c r="GB40" s="387"/>
      <c r="GC40" s="390"/>
      <c r="GD40" s="441"/>
      <c r="GE40" s="389"/>
      <c r="GF40" s="387"/>
      <c r="GG40" s="390"/>
      <c r="GH40" s="441"/>
      <c r="GI40" s="389"/>
      <c r="GJ40" s="387"/>
      <c r="GK40" s="390"/>
      <c r="GL40" s="441"/>
      <c r="GM40" s="389"/>
      <c r="GN40" s="387"/>
      <c r="GO40" s="390"/>
      <c r="GP40" s="441"/>
      <c r="GQ40" s="389"/>
      <c r="GR40" s="387"/>
      <c r="GS40" s="390"/>
      <c r="GT40" s="441"/>
      <c r="GU40" s="389"/>
      <c r="GV40" s="387"/>
      <c r="GW40" s="390"/>
      <c r="GX40" s="441"/>
      <c r="GY40" s="389"/>
      <c r="GZ40" s="387"/>
      <c r="HA40" s="390"/>
      <c r="HB40" s="441"/>
      <c r="HC40" s="389"/>
      <c r="HD40" s="387"/>
      <c r="HE40" s="390"/>
      <c r="HF40" s="441"/>
      <c r="HG40" s="389"/>
      <c r="HH40" s="387"/>
      <c r="HI40" s="390"/>
      <c r="HJ40" s="441"/>
      <c r="HK40" s="389"/>
      <c r="HL40" s="387"/>
      <c r="HM40" s="390"/>
      <c r="HN40" s="441"/>
      <c r="HO40" s="389"/>
      <c r="HP40" s="387"/>
      <c r="HQ40" s="390"/>
      <c r="HR40" s="441"/>
      <c r="HS40" s="389"/>
      <c r="HT40" s="387"/>
      <c r="HU40" s="390"/>
      <c r="HV40" s="441"/>
      <c r="HW40" s="389"/>
      <c r="HX40" s="387"/>
      <c r="HY40" s="390"/>
      <c r="HZ40" s="441"/>
      <c r="IA40" s="389"/>
      <c r="IB40" s="387"/>
      <c r="IC40" s="390"/>
      <c r="ID40" s="441"/>
      <c r="IE40" s="389"/>
      <c r="IF40" s="387"/>
      <c r="IG40" s="390"/>
      <c r="IH40" s="441"/>
      <c r="II40" s="389"/>
      <c r="IJ40" s="387"/>
      <c r="IK40" s="390"/>
      <c r="IL40" s="441"/>
      <c r="IM40" s="389"/>
      <c r="IN40" s="387"/>
      <c r="IO40" s="390"/>
      <c r="IP40" s="441"/>
      <c r="IQ40" s="389"/>
      <c r="IR40" s="387"/>
      <c r="IS40" s="390"/>
      <c r="IT40" s="441"/>
      <c r="IU40" s="389"/>
      <c r="IV40" s="387"/>
    </row>
    <row r="41" spans="1:256" s="391" customFormat="1" ht="54.75" customHeight="1" x14ac:dyDescent="0.25">
      <c r="A41" s="817">
        <f t="shared" si="2"/>
        <v>57</v>
      </c>
      <c r="B41" s="818" t="s">
        <v>491</v>
      </c>
      <c r="C41" s="923" t="s">
        <v>492</v>
      </c>
      <c r="D41" s="619">
        <v>14900.16</v>
      </c>
      <c r="E41" s="500">
        <f t="shared" si="0"/>
        <v>17731.190399999999</v>
      </c>
      <c r="F41" s="816" t="s">
        <v>40</v>
      </c>
      <c r="G41" s="296" t="s">
        <v>493</v>
      </c>
      <c r="H41" s="296" t="s">
        <v>494</v>
      </c>
      <c r="I41" s="453" t="s">
        <v>374</v>
      </c>
      <c r="J41" s="473"/>
      <c r="K41" s="441"/>
      <c r="L41" s="809"/>
      <c r="M41" s="809"/>
      <c r="N41" s="809"/>
      <c r="O41" s="387"/>
      <c r="P41" s="387"/>
      <c r="Q41" s="387"/>
      <c r="R41" s="387"/>
      <c r="S41" s="387"/>
      <c r="T41" s="387"/>
      <c r="U41" s="387"/>
      <c r="V41" s="387"/>
      <c r="W41" s="387"/>
      <c r="X41" s="387"/>
      <c r="Y41" s="387"/>
      <c r="Z41" s="387"/>
      <c r="AA41" s="387"/>
      <c r="AB41" s="387"/>
      <c r="AC41" s="387"/>
      <c r="AD41" s="387"/>
      <c r="AE41" s="387"/>
      <c r="AF41" s="387"/>
      <c r="AG41" s="387"/>
      <c r="AH41" s="387"/>
      <c r="AI41" s="387"/>
      <c r="AJ41" s="387"/>
      <c r="AK41" s="387"/>
      <c r="AL41" s="387"/>
      <c r="AM41" s="387"/>
      <c r="AN41" s="387"/>
      <c r="AO41" s="387"/>
      <c r="AP41" s="387"/>
      <c r="AQ41" s="387"/>
      <c r="AR41" s="387"/>
      <c r="AS41" s="387"/>
      <c r="AT41" s="387"/>
      <c r="AU41" s="387"/>
      <c r="AV41" s="387"/>
      <c r="AW41" s="387"/>
      <c r="AX41" s="387"/>
      <c r="AY41" s="387"/>
      <c r="AZ41" s="387"/>
      <c r="BA41" s="387"/>
      <c r="BB41" s="441"/>
      <c r="BC41" s="389"/>
      <c r="BD41" s="387"/>
      <c r="BE41" s="390"/>
      <c r="BF41" s="441"/>
      <c r="BG41" s="389"/>
      <c r="BH41" s="387"/>
      <c r="BI41" s="390"/>
      <c r="BJ41" s="441"/>
      <c r="BK41" s="389"/>
      <c r="BL41" s="387"/>
      <c r="BM41" s="390"/>
      <c r="BN41" s="441"/>
      <c r="BO41" s="389"/>
      <c r="BP41" s="387"/>
      <c r="BQ41" s="390"/>
      <c r="BR41" s="441"/>
      <c r="BS41" s="389"/>
      <c r="BT41" s="387"/>
      <c r="BU41" s="390"/>
      <c r="BV41" s="441"/>
      <c r="BW41" s="389"/>
      <c r="BX41" s="387"/>
      <c r="BY41" s="390"/>
      <c r="BZ41" s="441"/>
      <c r="CA41" s="389"/>
      <c r="CB41" s="387"/>
      <c r="CC41" s="390"/>
      <c r="CD41" s="441"/>
      <c r="CE41" s="389"/>
      <c r="CF41" s="387"/>
      <c r="CG41" s="390"/>
      <c r="CH41" s="441"/>
      <c r="CI41" s="389"/>
      <c r="CJ41" s="387"/>
      <c r="CK41" s="390"/>
      <c r="CL41" s="441"/>
      <c r="CM41" s="389"/>
      <c r="CN41" s="387"/>
      <c r="CO41" s="390"/>
      <c r="CP41" s="441"/>
      <c r="CQ41" s="389"/>
      <c r="CR41" s="387"/>
      <c r="CS41" s="390"/>
      <c r="CT41" s="441"/>
      <c r="CU41" s="389"/>
      <c r="CV41" s="387"/>
      <c r="CW41" s="390"/>
      <c r="CX41" s="441"/>
      <c r="CY41" s="389"/>
      <c r="CZ41" s="387"/>
      <c r="DA41" s="390"/>
      <c r="DB41" s="441"/>
      <c r="DC41" s="389"/>
      <c r="DD41" s="387"/>
      <c r="DE41" s="390"/>
      <c r="DF41" s="441"/>
      <c r="DG41" s="389"/>
      <c r="DH41" s="387"/>
      <c r="DI41" s="390"/>
      <c r="DJ41" s="441"/>
      <c r="DK41" s="389"/>
      <c r="DL41" s="387"/>
      <c r="DM41" s="390"/>
      <c r="DN41" s="441"/>
      <c r="DO41" s="389"/>
      <c r="DP41" s="387"/>
      <c r="DQ41" s="390"/>
      <c r="DR41" s="441"/>
      <c r="DS41" s="389"/>
      <c r="DT41" s="387"/>
      <c r="DU41" s="390"/>
      <c r="DV41" s="441"/>
      <c r="DW41" s="389"/>
      <c r="DX41" s="387"/>
      <c r="DY41" s="390"/>
      <c r="DZ41" s="441"/>
      <c r="EA41" s="389"/>
      <c r="EB41" s="387"/>
      <c r="EC41" s="390"/>
      <c r="ED41" s="441"/>
      <c r="EE41" s="389"/>
      <c r="EF41" s="387"/>
      <c r="EG41" s="390"/>
      <c r="EH41" s="441"/>
      <c r="EI41" s="389"/>
      <c r="EJ41" s="387"/>
      <c r="EK41" s="390"/>
      <c r="EL41" s="441"/>
      <c r="EM41" s="389"/>
      <c r="EN41" s="387"/>
      <c r="EO41" s="390"/>
      <c r="EP41" s="441"/>
      <c r="EQ41" s="389"/>
      <c r="ER41" s="387"/>
      <c r="ES41" s="390"/>
      <c r="ET41" s="441"/>
      <c r="EU41" s="389"/>
      <c r="EV41" s="387"/>
      <c r="EW41" s="390"/>
      <c r="EX41" s="441"/>
      <c r="EY41" s="389"/>
      <c r="EZ41" s="387"/>
      <c r="FA41" s="390"/>
      <c r="FB41" s="441"/>
      <c r="FC41" s="389"/>
      <c r="FD41" s="387"/>
      <c r="FE41" s="390"/>
      <c r="FF41" s="441"/>
      <c r="FG41" s="389"/>
      <c r="FH41" s="387"/>
      <c r="FI41" s="390"/>
      <c r="FJ41" s="441"/>
      <c r="FK41" s="389"/>
      <c r="FL41" s="387"/>
      <c r="FM41" s="390"/>
      <c r="FN41" s="441"/>
      <c r="FO41" s="389"/>
      <c r="FP41" s="387"/>
      <c r="FQ41" s="390"/>
      <c r="FR41" s="441"/>
      <c r="FS41" s="389"/>
      <c r="FT41" s="387"/>
      <c r="FU41" s="390"/>
      <c r="FV41" s="441"/>
      <c r="FW41" s="389"/>
      <c r="FX41" s="387"/>
      <c r="FY41" s="390"/>
      <c r="FZ41" s="441"/>
      <c r="GA41" s="389"/>
      <c r="GB41" s="387"/>
      <c r="GC41" s="390"/>
      <c r="GD41" s="441"/>
      <c r="GE41" s="389"/>
      <c r="GF41" s="387"/>
      <c r="GG41" s="390"/>
      <c r="GH41" s="441"/>
      <c r="GI41" s="389"/>
      <c r="GJ41" s="387"/>
      <c r="GK41" s="390"/>
      <c r="GL41" s="441"/>
      <c r="GM41" s="389"/>
      <c r="GN41" s="387"/>
      <c r="GO41" s="390"/>
      <c r="GP41" s="441"/>
      <c r="GQ41" s="389"/>
      <c r="GR41" s="387"/>
      <c r="GS41" s="390"/>
      <c r="GT41" s="441"/>
      <c r="GU41" s="389"/>
      <c r="GV41" s="387"/>
      <c r="GW41" s="390"/>
      <c r="GX41" s="441"/>
      <c r="GY41" s="389"/>
      <c r="GZ41" s="387"/>
      <c r="HA41" s="390"/>
      <c r="HB41" s="441"/>
      <c r="HC41" s="389"/>
      <c r="HD41" s="387"/>
      <c r="HE41" s="390"/>
      <c r="HF41" s="441"/>
      <c r="HG41" s="389"/>
      <c r="HH41" s="387"/>
      <c r="HI41" s="390"/>
      <c r="HJ41" s="441"/>
      <c r="HK41" s="389"/>
      <c r="HL41" s="387"/>
      <c r="HM41" s="390"/>
      <c r="HN41" s="441"/>
      <c r="HO41" s="389"/>
      <c r="HP41" s="387"/>
      <c r="HQ41" s="390"/>
      <c r="HR41" s="441"/>
      <c r="HS41" s="389"/>
      <c r="HT41" s="387"/>
      <c r="HU41" s="390"/>
      <c r="HV41" s="441"/>
      <c r="HW41" s="389"/>
      <c r="HX41" s="387"/>
      <c r="HY41" s="390"/>
      <c r="HZ41" s="441"/>
      <c r="IA41" s="389"/>
      <c r="IB41" s="387"/>
      <c r="IC41" s="390"/>
      <c r="ID41" s="441"/>
      <c r="IE41" s="389"/>
      <c r="IF41" s="387"/>
      <c r="IG41" s="390"/>
      <c r="IH41" s="441"/>
      <c r="II41" s="389"/>
      <c r="IJ41" s="387"/>
      <c r="IK41" s="390"/>
      <c r="IL41" s="441"/>
      <c r="IM41" s="389"/>
      <c r="IN41" s="387"/>
      <c r="IO41" s="390"/>
      <c r="IP41" s="441"/>
      <c r="IQ41" s="389"/>
      <c r="IR41" s="387"/>
      <c r="IS41" s="390"/>
      <c r="IT41" s="441"/>
      <c r="IU41" s="389"/>
      <c r="IV41" s="387"/>
    </row>
    <row r="42" spans="1:256" s="391" customFormat="1" ht="54.75" customHeight="1" x14ac:dyDescent="0.25">
      <c r="A42" s="817">
        <f>A41+1</f>
        <v>58</v>
      </c>
      <c r="B42" s="818" t="s">
        <v>533</v>
      </c>
      <c r="C42" s="819" t="s">
        <v>534</v>
      </c>
      <c r="D42" s="619">
        <v>211078.8</v>
      </c>
      <c r="E42" s="500">
        <f t="shared" si="0"/>
        <v>251183.77199999997</v>
      </c>
      <c r="F42" s="816" t="s">
        <v>40</v>
      </c>
      <c r="G42" s="296" t="s">
        <v>493</v>
      </c>
      <c r="H42" s="296" t="s">
        <v>494</v>
      </c>
      <c r="I42" s="281" t="s">
        <v>391</v>
      </c>
      <c r="J42" s="473" t="s">
        <v>535</v>
      </c>
      <c r="K42" s="441"/>
      <c r="L42" s="880"/>
      <c r="M42" s="880"/>
      <c r="N42" s="880"/>
      <c r="O42" s="387"/>
      <c r="P42" s="387"/>
      <c r="Q42" s="387"/>
      <c r="R42" s="387"/>
      <c r="S42" s="387"/>
      <c r="T42" s="387"/>
      <c r="U42" s="387"/>
      <c r="V42" s="387"/>
      <c r="W42" s="387"/>
      <c r="X42" s="387"/>
      <c r="Y42" s="387"/>
      <c r="Z42" s="387"/>
      <c r="AA42" s="387"/>
      <c r="AB42" s="387"/>
      <c r="AC42" s="387"/>
      <c r="AD42" s="387"/>
      <c r="AE42" s="387"/>
      <c r="AF42" s="387"/>
      <c r="AG42" s="387"/>
      <c r="AH42" s="387"/>
      <c r="AI42" s="387"/>
      <c r="AJ42" s="387"/>
      <c r="AK42" s="387"/>
      <c r="AL42" s="387"/>
      <c r="AM42" s="387"/>
      <c r="AN42" s="387"/>
      <c r="AO42" s="387"/>
      <c r="AP42" s="387"/>
      <c r="AQ42" s="387"/>
      <c r="AR42" s="387"/>
      <c r="AS42" s="387"/>
      <c r="AT42" s="387"/>
      <c r="AU42" s="387"/>
      <c r="AV42" s="387"/>
      <c r="AW42" s="387"/>
      <c r="AX42" s="387"/>
      <c r="AY42" s="387"/>
      <c r="AZ42" s="387"/>
      <c r="BA42" s="387"/>
      <c r="BB42" s="441"/>
      <c r="BC42" s="389"/>
      <c r="BD42" s="387"/>
      <c r="BE42" s="390"/>
      <c r="BF42" s="441"/>
      <c r="BG42" s="389"/>
      <c r="BH42" s="387"/>
      <c r="BI42" s="390"/>
      <c r="BJ42" s="441"/>
      <c r="BK42" s="389"/>
      <c r="BL42" s="387"/>
      <c r="BM42" s="390"/>
      <c r="BN42" s="441"/>
      <c r="BO42" s="389"/>
      <c r="BP42" s="387"/>
      <c r="BQ42" s="390"/>
      <c r="BR42" s="441"/>
      <c r="BS42" s="389"/>
      <c r="BT42" s="387"/>
      <c r="BU42" s="390"/>
      <c r="BV42" s="441"/>
      <c r="BW42" s="389"/>
      <c r="BX42" s="387"/>
      <c r="BY42" s="390"/>
      <c r="BZ42" s="441"/>
      <c r="CA42" s="389"/>
      <c r="CB42" s="387"/>
      <c r="CC42" s="390"/>
      <c r="CD42" s="441"/>
      <c r="CE42" s="389"/>
      <c r="CF42" s="387"/>
      <c r="CG42" s="390"/>
      <c r="CH42" s="441"/>
      <c r="CI42" s="389"/>
      <c r="CJ42" s="387"/>
      <c r="CK42" s="390"/>
      <c r="CL42" s="441"/>
      <c r="CM42" s="389"/>
      <c r="CN42" s="387"/>
      <c r="CO42" s="390"/>
      <c r="CP42" s="441"/>
      <c r="CQ42" s="389"/>
      <c r="CR42" s="387"/>
      <c r="CS42" s="390"/>
      <c r="CT42" s="441"/>
      <c r="CU42" s="389"/>
      <c r="CV42" s="387"/>
      <c r="CW42" s="390"/>
      <c r="CX42" s="441"/>
      <c r="CY42" s="389"/>
      <c r="CZ42" s="387"/>
      <c r="DA42" s="390"/>
      <c r="DB42" s="441"/>
      <c r="DC42" s="389"/>
      <c r="DD42" s="387"/>
      <c r="DE42" s="390"/>
      <c r="DF42" s="441"/>
      <c r="DG42" s="389"/>
      <c r="DH42" s="387"/>
      <c r="DI42" s="390"/>
      <c r="DJ42" s="441"/>
      <c r="DK42" s="389"/>
      <c r="DL42" s="387"/>
      <c r="DM42" s="390"/>
      <c r="DN42" s="441"/>
      <c r="DO42" s="389"/>
      <c r="DP42" s="387"/>
      <c r="DQ42" s="390"/>
      <c r="DR42" s="441"/>
      <c r="DS42" s="389"/>
      <c r="DT42" s="387"/>
      <c r="DU42" s="390"/>
      <c r="DV42" s="441"/>
      <c r="DW42" s="389"/>
      <c r="DX42" s="387"/>
      <c r="DY42" s="390"/>
      <c r="DZ42" s="441"/>
      <c r="EA42" s="389"/>
      <c r="EB42" s="387"/>
      <c r="EC42" s="390"/>
      <c r="ED42" s="441"/>
      <c r="EE42" s="389"/>
      <c r="EF42" s="387"/>
      <c r="EG42" s="390"/>
      <c r="EH42" s="441"/>
      <c r="EI42" s="389"/>
      <c r="EJ42" s="387"/>
      <c r="EK42" s="390"/>
      <c r="EL42" s="441"/>
      <c r="EM42" s="389"/>
      <c r="EN42" s="387"/>
      <c r="EO42" s="390"/>
      <c r="EP42" s="441"/>
      <c r="EQ42" s="389"/>
      <c r="ER42" s="387"/>
      <c r="ES42" s="390"/>
      <c r="ET42" s="441"/>
      <c r="EU42" s="389"/>
      <c r="EV42" s="387"/>
      <c r="EW42" s="390"/>
      <c r="EX42" s="441"/>
      <c r="EY42" s="389"/>
      <c r="EZ42" s="387"/>
      <c r="FA42" s="390"/>
      <c r="FB42" s="441"/>
      <c r="FC42" s="389"/>
      <c r="FD42" s="387"/>
      <c r="FE42" s="390"/>
      <c r="FF42" s="441"/>
      <c r="FG42" s="389"/>
      <c r="FH42" s="387"/>
      <c r="FI42" s="390"/>
      <c r="FJ42" s="441"/>
      <c r="FK42" s="389"/>
      <c r="FL42" s="387"/>
      <c r="FM42" s="390"/>
      <c r="FN42" s="441"/>
      <c r="FO42" s="389"/>
      <c r="FP42" s="387"/>
      <c r="FQ42" s="390"/>
      <c r="FR42" s="441"/>
      <c r="FS42" s="389"/>
      <c r="FT42" s="387"/>
      <c r="FU42" s="390"/>
      <c r="FV42" s="441"/>
      <c r="FW42" s="389"/>
      <c r="FX42" s="387"/>
      <c r="FY42" s="390"/>
      <c r="FZ42" s="441"/>
      <c r="GA42" s="389"/>
      <c r="GB42" s="387"/>
      <c r="GC42" s="390"/>
      <c r="GD42" s="441"/>
      <c r="GE42" s="389"/>
      <c r="GF42" s="387"/>
      <c r="GG42" s="390"/>
      <c r="GH42" s="441"/>
      <c r="GI42" s="389"/>
      <c r="GJ42" s="387"/>
      <c r="GK42" s="390"/>
      <c r="GL42" s="441"/>
      <c r="GM42" s="389"/>
      <c r="GN42" s="387"/>
      <c r="GO42" s="390"/>
      <c r="GP42" s="441"/>
      <c r="GQ42" s="389"/>
      <c r="GR42" s="387"/>
      <c r="GS42" s="390"/>
      <c r="GT42" s="441"/>
      <c r="GU42" s="389"/>
      <c r="GV42" s="387"/>
      <c r="GW42" s="390"/>
      <c r="GX42" s="441"/>
      <c r="GY42" s="389"/>
      <c r="GZ42" s="387"/>
      <c r="HA42" s="390"/>
      <c r="HB42" s="441"/>
      <c r="HC42" s="389"/>
      <c r="HD42" s="387"/>
      <c r="HE42" s="390"/>
      <c r="HF42" s="441"/>
      <c r="HG42" s="389"/>
      <c r="HH42" s="387"/>
      <c r="HI42" s="390"/>
      <c r="HJ42" s="441"/>
      <c r="HK42" s="389"/>
      <c r="HL42" s="387"/>
      <c r="HM42" s="390"/>
      <c r="HN42" s="441"/>
      <c r="HO42" s="389"/>
      <c r="HP42" s="387"/>
      <c r="HQ42" s="390"/>
      <c r="HR42" s="441"/>
      <c r="HS42" s="389"/>
      <c r="HT42" s="387"/>
      <c r="HU42" s="390"/>
      <c r="HV42" s="441"/>
      <c r="HW42" s="389"/>
      <c r="HX42" s="387"/>
      <c r="HY42" s="390"/>
      <c r="HZ42" s="441"/>
      <c r="IA42" s="389"/>
      <c r="IB42" s="387"/>
      <c r="IC42" s="390"/>
      <c r="ID42" s="441"/>
      <c r="IE42" s="389"/>
      <c r="IF42" s="387"/>
      <c r="IG42" s="390"/>
      <c r="IH42" s="441"/>
      <c r="II42" s="389"/>
      <c r="IJ42" s="387"/>
      <c r="IK42" s="390"/>
      <c r="IL42" s="441"/>
      <c r="IM42" s="389"/>
      <c r="IN42" s="387"/>
      <c r="IO42" s="390"/>
      <c r="IP42" s="441"/>
      <c r="IQ42" s="389"/>
      <c r="IR42" s="387"/>
      <c r="IS42" s="390"/>
      <c r="IT42" s="441"/>
      <c r="IU42" s="389"/>
      <c r="IV42" s="387"/>
    </row>
    <row r="43" spans="1:256" ht="13" x14ac:dyDescent="0.25">
      <c r="A43" s="378"/>
      <c r="B43" s="393" t="s">
        <v>11</v>
      </c>
      <c r="C43" s="581"/>
      <c r="D43" s="471">
        <f>SUM(D7:D42)</f>
        <v>1499016.7599999998</v>
      </c>
      <c r="E43" s="431">
        <f>SUM(E7:E42)</f>
        <v>1783829.9443999997</v>
      </c>
      <c r="F43" s="392"/>
      <c r="G43" s="381"/>
      <c r="H43" s="381"/>
      <c r="I43" s="386"/>
    </row>
    <row r="44" spans="1:256" x14ac:dyDescent="0.25">
      <c r="A44" s="368"/>
      <c r="B44" s="369"/>
      <c r="D44" s="468"/>
      <c r="E44" s="368"/>
      <c r="F44" s="368"/>
      <c r="I44" s="368"/>
      <c r="K44" s="384"/>
    </row>
    <row r="45" spans="1:256" x14ac:dyDescent="0.25">
      <c r="A45" s="368"/>
      <c r="B45" s="369"/>
      <c r="D45" s="468"/>
      <c r="E45" s="394"/>
      <c r="F45" s="368"/>
      <c r="I45" s="368"/>
      <c r="O45" s="384"/>
    </row>
    <row r="46" spans="1:256" x14ac:dyDescent="0.25">
      <c r="A46" s="368"/>
      <c r="B46" s="369"/>
      <c r="D46" s="468"/>
      <c r="E46" s="395"/>
      <c r="F46" s="395"/>
      <c r="J46" s="577"/>
    </row>
    <row r="47" spans="1:256" x14ac:dyDescent="0.25">
      <c r="A47" s="368"/>
      <c r="B47" s="369"/>
      <c r="D47" s="472"/>
      <c r="E47" s="368"/>
      <c r="F47" s="368"/>
      <c r="J47" s="577"/>
      <c r="K47" s="384"/>
    </row>
    <row r="48" spans="1:256" x14ac:dyDescent="0.25">
      <c r="F48" s="384"/>
      <c r="G48" s="608"/>
      <c r="J48" s="577"/>
      <c r="K48" s="384"/>
    </row>
    <row r="49" spans="4:14" x14ac:dyDescent="0.25">
      <c r="F49" s="384"/>
      <c r="G49" s="608">
        <f>29978.48+E42+E39+E36+E22</f>
        <v>302475.15199999994</v>
      </c>
      <c r="H49" s="608"/>
      <c r="I49" s="384"/>
      <c r="K49" s="384"/>
      <c r="N49" s="384"/>
    </row>
    <row r="50" spans="4:14" ht="14" x14ac:dyDescent="0.3">
      <c r="D50" s="474"/>
      <c r="H50" s="608"/>
      <c r="I50" s="432"/>
      <c r="L50" s="440"/>
    </row>
    <row r="51" spans="4:14" x14ac:dyDescent="0.25">
      <c r="F51" s="384"/>
      <c r="G51" s="608"/>
    </row>
    <row r="53" spans="4:14" x14ac:dyDescent="0.25">
      <c r="G53" s="608"/>
      <c r="J53" s="577"/>
      <c r="K53" s="384"/>
    </row>
  </sheetData>
  <mergeCells count="4">
    <mergeCell ref="D6:E6"/>
    <mergeCell ref="G4:H4"/>
    <mergeCell ref="A2:I2"/>
    <mergeCell ref="L27:N27"/>
  </mergeCells>
  <phoneticPr fontId="2" type="noConversion"/>
  <pageMargins left="0" right="0" top="0.25" bottom="0.25" header="0" footer="0"/>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9"/>
  <dimension ref="A1:P48"/>
  <sheetViews>
    <sheetView topLeftCell="A25" zoomScale="130" zoomScaleNormal="130" workbookViewId="0">
      <selection activeCell="E30" sqref="E30"/>
    </sheetView>
  </sheetViews>
  <sheetFormatPr defaultColWidth="9.1796875" defaultRowHeight="12.5" x14ac:dyDescent="0.25"/>
  <cols>
    <col min="1" max="1" width="8.1796875" style="542" customWidth="1"/>
    <col min="2" max="2" width="34.1796875" style="455" customWidth="1"/>
    <col min="3" max="3" width="14.81640625" style="455" customWidth="1"/>
    <col min="4" max="4" width="12.81640625" style="455" customWidth="1"/>
    <col min="5" max="5" width="11.81640625" style="455" customWidth="1"/>
    <col min="6" max="6" width="14.453125" style="30" customWidth="1"/>
    <col min="7" max="7" width="13.81640625" style="30" customWidth="1"/>
    <col min="8" max="8" width="11.7265625" style="30" customWidth="1"/>
    <col min="9" max="9" width="16.1796875" style="30" customWidth="1"/>
    <col min="10" max="10" width="17.54296875" style="520" customWidth="1"/>
    <col min="11" max="11" width="25.81640625" style="52" customWidth="1"/>
    <col min="12" max="12" width="11.7265625" style="30" bestFit="1" customWidth="1"/>
    <col min="13" max="13" width="10.1796875" style="30" bestFit="1" customWidth="1"/>
    <col min="14" max="14" width="16.81640625" style="30" customWidth="1"/>
    <col min="15" max="15" width="9.1796875" style="30"/>
    <col min="16" max="16" width="11.7265625" style="30" bestFit="1" customWidth="1"/>
    <col min="17" max="16384" width="9.1796875" style="30"/>
  </cols>
  <sheetData>
    <row r="1" spans="1:14" ht="15.75" customHeight="1" x14ac:dyDescent="0.3">
      <c r="A1" s="990" t="s">
        <v>240</v>
      </c>
      <c r="B1" s="990"/>
      <c r="C1" s="990"/>
      <c r="D1" s="990"/>
      <c r="E1" s="990"/>
      <c r="F1" s="990"/>
      <c r="G1" s="990"/>
      <c r="H1" s="990"/>
      <c r="I1" s="990"/>
      <c r="J1" s="990"/>
    </row>
    <row r="2" spans="1:14" ht="15.75" customHeight="1" x14ac:dyDescent="0.25">
      <c r="A2" s="536"/>
      <c r="B2" s="454"/>
      <c r="C2" s="454"/>
      <c r="D2" s="454"/>
      <c r="E2" s="454"/>
      <c r="F2" s="83"/>
      <c r="G2" s="1009"/>
      <c r="H2" s="1009"/>
      <c r="I2" s="83"/>
      <c r="J2" s="515"/>
    </row>
    <row r="3" spans="1:14" s="18" customFormat="1" ht="71.25" customHeight="1" x14ac:dyDescent="0.3">
      <c r="A3" s="537" t="s">
        <v>0</v>
      </c>
      <c r="B3" s="303" t="s">
        <v>1</v>
      </c>
      <c r="C3" s="303" t="s">
        <v>2</v>
      </c>
      <c r="D3" s="303" t="s">
        <v>3</v>
      </c>
      <c r="E3" s="303" t="s">
        <v>4</v>
      </c>
      <c r="F3" s="31" t="s">
        <v>16</v>
      </c>
      <c r="G3" s="31" t="s">
        <v>53</v>
      </c>
      <c r="H3" s="31" t="s">
        <v>54</v>
      </c>
      <c r="I3" s="31" t="s">
        <v>9</v>
      </c>
      <c r="J3" s="89" t="s">
        <v>44</v>
      </c>
      <c r="K3" s="168"/>
      <c r="L3" s="168"/>
      <c r="M3" s="168"/>
      <c r="N3" s="168"/>
    </row>
    <row r="4" spans="1:14" ht="11.25" customHeight="1" x14ac:dyDescent="0.25">
      <c r="A4" s="537" t="s">
        <v>23</v>
      </c>
      <c r="B4" s="452"/>
      <c r="C4" s="452"/>
      <c r="D4" s="1008" t="s">
        <v>6</v>
      </c>
      <c r="E4" s="1008"/>
      <c r="F4" s="85"/>
      <c r="G4" s="84"/>
      <c r="H4" s="84"/>
      <c r="I4" s="84"/>
      <c r="J4" s="516"/>
    </row>
    <row r="5" spans="1:14" ht="15" customHeight="1" x14ac:dyDescent="0.25">
      <c r="A5" s="538"/>
      <c r="B5" s="452"/>
      <c r="C5" s="452"/>
      <c r="D5" s="478"/>
      <c r="E5" s="479"/>
      <c r="F5" s="85"/>
      <c r="G5" s="84"/>
      <c r="H5" s="84"/>
      <c r="I5" s="84"/>
      <c r="J5" s="516"/>
    </row>
    <row r="6" spans="1:14" ht="79.5" customHeight="1" x14ac:dyDescent="0.3">
      <c r="A6" s="714">
        <f>'20.01.09'!A42+1</f>
        <v>59</v>
      </c>
      <c r="B6" s="560" t="s">
        <v>163</v>
      </c>
      <c r="C6" s="344" t="s">
        <v>164</v>
      </c>
      <c r="D6" s="724">
        <v>270000</v>
      </c>
      <c r="E6" s="512">
        <f>D6*1.19</f>
        <v>321300</v>
      </c>
      <c r="F6" s="342" t="s">
        <v>40</v>
      </c>
      <c r="G6" s="584" t="s">
        <v>242</v>
      </c>
      <c r="H6" s="584" t="s">
        <v>243</v>
      </c>
      <c r="I6" s="281" t="s">
        <v>374</v>
      </c>
      <c r="J6" s="517" t="s">
        <v>273</v>
      </c>
      <c r="K6" s="52" t="s">
        <v>467</v>
      </c>
      <c r="L6" s="169"/>
      <c r="M6" s="52"/>
    </row>
    <row r="7" spans="1:14" s="54" customFormat="1" ht="38.25" customHeight="1" x14ac:dyDescent="0.3">
      <c r="A7" s="538">
        <f t="shared" ref="A7:A27" si="0">A6+1</f>
        <v>60</v>
      </c>
      <c r="B7" s="560" t="s">
        <v>55</v>
      </c>
      <c r="C7" s="355" t="s">
        <v>10</v>
      </c>
      <c r="D7" s="609">
        <v>43560</v>
      </c>
      <c r="E7" s="512">
        <f>D7*1.19</f>
        <v>51836.399999999994</v>
      </c>
      <c r="F7" s="342" t="s">
        <v>40</v>
      </c>
      <c r="G7" s="584" t="s">
        <v>242</v>
      </c>
      <c r="H7" s="584" t="s">
        <v>243</v>
      </c>
      <c r="I7" s="281" t="s">
        <v>371</v>
      </c>
      <c r="J7" s="517" t="s">
        <v>273</v>
      </c>
      <c r="K7" s="439" t="s">
        <v>379</v>
      </c>
      <c r="L7" s="169"/>
    </row>
    <row r="8" spans="1:14" s="54" customFormat="1" ht="25" x14ac:dyDescent="0.3">
      <c r="A8" s="727">
        <f t="shared" si="0"/>
        <v>61</v>
      </c>
      <c r="B8" s="560" t="s">
        <v>169</v>
      </c>
      <c r="C8" s="350" t="s">
        <v>236</v>
      </c>
      <c r="D8" s="728">
        <v>25987.68</v>
      </c>
      <c r="E8" s="512">
        <f>D8*1.19</f>
        <v>30925.339199999999</v>
      </c>
      <c r="F8" s="352" t="s">
        <v>40</v>
      </c>
      <c r="G8" s="584" t="s">
        <v>242</v>
      </c>
      <c r="H8" s="584" t="s">
        <v>243</v>
      </c>
      <c r="I8" s="281" t="s">
        <v>374</v>
      </c>
      <c r="J8" s="517" t="s">
        <v>273</v>
      </c>
      <c r="K8" s="169"/>
      <c r="L8" s="169"/>
    </row>
    <row r="9" spans="1:14" s="43" customFormat="1" ht="36.75" customHeight="1" x14ac:dyDescent="0.25">
      <c r="A9" s="538">
        <f t="shared" si="0"/>
        <v>62</v>
      </c>
      <c r="B9" s="562" t="str">
        <f>'[1]CUMPARARI-DIRECTE'!$B$71</f>
        <v>Servicii de intretinere si reparare a sistemelor de securitate</v>
      </c>
      <c r="C9" s="350" t="s">
        <v>238</v>
      </c>
      <c r="D9" s="613">
        <v>64800</v>
      </c>
      <c r="E9" s="477">
        <f>D9*1.19</f>
        <v>77112</v>
      </c>
      <c r="F9" s="351" t="s">
        <v>40</v>
      </c>
      <c r="G9" s="584" t="s">
        <v>242</v>
      </c>
      <c r="H9" s="584" t="s">
        <v>243</v>
      </c>
      <c r="I9" s="281" t="s">
        <v>374</v>
      </c>
      <c r="J9" s="517" t="s">
        <v>273</v>
      </c>
      <c r="K9" s="439" t="s">
        <v>379</v>
      </c>
    </row>
    <row r="10" spans="1:14" s="50" customFormat="1" ht="35.25" customHeight="1" x14ac:dyDescent="0.25">
      <c r="A10" s="725">
        <f t="shared" si="0"/>
        <v>63</v>
      </c>
      <c r="B10" s="560" t="s">
        <v>165</v>
      </c>
      <c r="C10" s="344" t="s">
        <v>28</v>
      </c>
      <c r="D10" s="612">
        <v>39900</v>
      </c>
      <c r="E10" s="477">
        <f>D10*1.19</f>
        <v>47481</v>
      </c>
      <c r="F10" s="352" t="s">
        <v>40</v>
      </c>
      <c r="G10" s="584" t="s">
        <v>242</v>
      </c>
      <c r="H10" s="584" t="s">
        <v>243</v>
      </c>
      <c r="I10" s="281" t="s">
        <v>371</v>
      </c>
      <c r="J10" s="517" t="s">
        <v>273</v>
      </c>
      <c r="K10" s="439" t="s">
        <v>379</v>
      </c>
    </row>
    <row r="11" spans="1:14" s="50" customFormat="1" ht="37.5" customHeight="1" x14ac:dyDescent="0.25">
      <c r="A11" s="538">
        <f t="shared" si="0"/>
        <v>64</v>
      </c>
      <c r="B11" s="560" t="s">
        <v>168</v>
      </c>
      <c r="C11" s="344" t="s">
        <v>28</v>
      </c>
      <c r="D11" s="612">
        <v>24480</v>
      </c>
      <c r="E11" s="477">
        <f t="shared" ref="E11:E17" si="1">D11*1.19</f>
        <v>29131.199999999997</v>
      </c>
      <c r="F11" s="342" t="s">
        <v>40</v>
      </c>
      <c r="G11" s="584" t="s">
        <v>242</v>
      </c>
      <c r="H11" s="584" t="s">
        <v>243</v>
      </c>
      <c r="I11" s="281" t="s">
        <v>371</v>
      </c>
      <c r="J11" s="517" t="s">
        <v>273</v>
      </c>
      <c r="K11" s="439" t="s">
        <v>379</v>
      </c>
    </row>
    <row r="12" spans="1:14" s="50" customFormat="1" ht="36.75" customHeight="1" x14ac:dyDescent="0.25">
      <c r="A12" s="538">
        <f>A11+1</f>
        <v>65</v>
      </c>
      <c r="B12" s="560" t="s">
        <v>288</v>
      </c>
      <c r="C12" s="344" t="s">
        <v>28</v>
      </c>
      <c r="D12" s="500">
        <v>20000</v>
      </c>
      <c r="E12" s="477">
        <f t="shared" si="1"/>
        <v>23800</v>
      </c>
      <c r="F12" s="342" t="s">
        <v>40</v>
      </c>
      <c r="G12" s="584" t="s">
        <v>242</v>
      </c>
      <c r="H12" s="584" t="s">
        <v>346</v>
      </c>
      <c r="I12" s="281" t="s">
        <v>371</v>
      </c>
      <c r="J12" s="517" t="s">
        <v>330</v>
      </c>
      <c r="K12" s="170"/>
    </row>
    <row r="13" spans="1:14" s="50" customFormat="1" ht="47.25" customHeight="1" x14ac:dyDescent="0.25">
      <c r="A13" s="538">
        <f>A12+1</f>
        <v>66</v>
      </c>
      <c r="B13" s="566" t="s">
        <v>161</v>
      </c>
      <c r="C13" s="355" t="s">
        <v>299</v>
      </c>
      <c r="D13" s="609">
        <v>13340</v>
      </c>
      <c r="E13" s="477">
        <f t="shared" si="1"/>
        <v>15874.599999999999</v>
      </c>
      <c r="F13" s="342" t="s">
        <v>40</v>
      </c>
      <c r="G13" s="584" t="s">
        <v>242</v>
      </c>
      <c r="H13" s="584" t="s">
        <v>243</v>
      </c>
      <c r="I13" s="41" t="s">
        <v>197</v>
      </c>
      <c r="J13" s="39" t="s">
        <v>282</v>
      </c>
      <c r="K13" s="439" t="s">
        <v>379</v>
      </c>
    </row>
    <row r="14" spans="1:14" s="50" customFormat="1" ht="32.25" customHeight="1" x14ac:dyDescent="0.25">
      <c r="A14" s="539">
        <f t="shared" si="0"/>
        <v>67</v>
      </c>
      <c r="B14" s="560" t="s">
        <v>160</v>
      </c>
      <c r="C14" s="355" t="s">
        <v>162</v>
      </c>
      <c r="D14" s="501">
        <v>25860</v>
      </c>
      <c r="E14" s="477">
        <f t="shared" si="1"/>
        <v>30773.399999999998</v>
      </c>
      <c r="F14" s="342" t="s">
        <v>40</v>
      </c>
      <c r="G14" s="584" t="s">
        <v>242</v>
      </c>
      <c r="H14" s="584" t="s">
        <v>346</v>
      </c>
      <c r="I14" s="281" t="s">
        <v>371</v>
      </c>
      <c r="J14" s="39" t="s">
        <v>296</v>
      </c>
      <c r="K14" s="439"/>
      <c r="L14" s="439"/>
    </row>
    <row r="15" spans="1:14" s="50" customFormat="1" ht="25.5" customHeight="1" x14ac:dyDescent="0.25">
      <c r="A15" s="538">
        <f t="shared" si="0"/>
        <v>68</v>
      </c>
      <c r="B15" s="560" t="s">
        <v>27</v>
      </c>
      <c r="C15" s="355" t="s">
        <v>281</v>
      </c>
      <c r="D15" s="501">
        <v>1587</v>
      </c>
      <c r="E15" s="477">
        <f t="shared" si="1"/>
        <v>1888.53</v>
      </c>
      <c r="F15" s="342" t="s">
        <v>40</v>
      </c>
      <c r="G15" s="584" t="s">
        <v>242</v>
      </c>
      <c r="H15" s="584" t="s">
        <v>243</v>
      </c>
      <c r="I15" s="281" t="s">
        <v>373</v>
      </c>
      <c r="J15" s="39" t="s">
        <v>282</v>
      </c>
      <c r="K15" s="142"/>
      <c r="M15" s="130"/>
      <c r="N15" s="118"/>
    </row>
    <row r="16" spans="1:14" s="55" customFormat="1" ht="42.75" customHeight="1" x14ac:dyDescent="0.3">
      <c r="A16" s="538">
        <f t="shared" si="0"/>
        <v>69</v>
      </c>
      <c r="B16" s="560" t="s">
        <v>320</v>
      </c>
      <c r="C16" s="480" t="s">
        <v>321</v>
      </c>
      <c r="D16" s="500">
        <v>2100.85</v>
      </c>
      <c r="E16" s="477">
        <f t="shared" si="1"/>
        <v>2500.0114999999996</v>
      </c>
      <c r="F16" s="346" t="s">
        <v>40</v>
      </c>
      <c r="G16" s="584" t="s">
        <v>242</v>
      </c>
      <c r="H16" s="584" t="s">
        <v>243</v>
      </c>
      <c r="I16" s="281" t="s">
        <v>371</v>
      </c>
      <c r="J16" s="39" t="s">
        <v>282</v>
      </c>
      <c r="K16" s="171"/>
    </row>
    <row r="17" spans="1:16" s="126" customFormat="1" ht="27" customHeight="1" x14ac:dyDescent="0.3">
      <c r="A17" s="540">
        <f t="shared" si="0"/>
        <v>70</v>
      </c>
      <c r="B17" s="560" t="s">
        <v>71</v>
      </c>
      <c r="C17" s="481" t="s">
        <v>60</v>
      </c>
      <c r="D17" s="500">
        <v>5088.75</v>
      </c>
      <c r="E17" s="477">
        <f t="shared" si="1"/>
        <v>6055.6125000000002</v>
      </c>
      <c r="F17" s="340" t="s">
        <v>40</v>
      </c>
      <c r="G17" s="584" t="s">
        <v>242</v>
      </c>
      <c r="H17" s="584" t="s">
        <v>346</v>
      </c>
      <c r="I17" s="281" t="s">
        <v>374</v>
      </c>
      <c r="J17" s="39" t="s">
        <v>285</v>
      </c>
      <c r="K17" s="172"/>
    </row>
    <row r="18" spans="1:16" s="126" customFormat="1" ht="32.25" customHeight="1" x14ac:dyDescent="0.3">
      <c r="A18" s="538">
        <f t="shared" si="0"/>
        <v>71</v>
      </c>
      <c r="B18" s="560" t="s">
        <v>65</v>
      </c>
      <c r="C18" s="482" t="s">
        <v>66</v>
      </c>
      <c r="D18" s="500">
        <v>74800</v>
      </c>
      <c r="E18" s="501">
        <f>D18*1.19</f>
        <v>89012</v>
      </c>
      <c r="F18" s="346" t="s">
        <v>40</v>
      </c>
      <c r="G18" s="584" t="s">
        <v>242</v>
      </c>
      <c r="H18" s="584" t="s">
        <v>342</v>
      </c>
      <c r="I18" s="281" t="s">
        <v>374</v>
      </c>
      <c r="J18" s="39" t="s">
        <v>267</v>
      </c>
      <c r="K18" s="611" t="s">
        <v>380</v>
      </c>
    </row>
    <row r="19" spans="1:16" s="126" customFormat="1" ht="30" customHeight="1" x14ac:dyDescent="0.3">
      <c r="A19" s="538">
        <f t="shared" si="0"/>
        <v>72</v>
      </c>
      <c r="B19" s="560" t="s">
        <v>72</v>
      </c>
      <c r="C19" s="482" t="s">
        <v>73</v>
      </c>
      <c r="D19" s="500">
        <v>19573.439999999999</v>
      </c>
      <c r="E19" s="501">
        <f>D19*1.19</f>
        <v>23292.393599999996</v>
      </c>
      <c r="F19" s="346" t="s">
        <v>40</v>
      </c>
      <c r="G19" s="584" t="s">
        <v>242</v>
      </c>
      <c r="H19" s="584" t="s">
        <v>243</v>
      </c>
      <c r="I19" s="281" t="s">
        <v>374</v>
      </c>
      <c r="J19" s="39" t="s">
        <v>282</v>
      </c>
      <c r="K19" s="173"/>
    </row>
    <row r="20" spans="1:16" s="126" customFormat="1" ht="63.75" customHeight="1" x14ac:dyDescent="0.3">
      <c r="A20" s="538">
        <f>A19+1</f>
        <v>73</v>
      </c>
      <c r="B20" s="560" t="s">
        <v>325</v>
      </c>
      <c r="C20" s="482" t="s">
        <v>326</v>
      </c>
      <c r="D20" s="500">
        <v>4598.3900000000003</v>
      </c>
      <c r="E20" s="501">
        <f>D20*1.19</f>
        <v>5472.0841</v>
      </c>
      <c r="F20" s="346" t="s">
        <v>40</v>
      </c>
      <c r="G20" s="584" t="s">
        <v>242</v>
      </c>
      <c r="H20" s="584" t="s">
        <v>243</v>
      </c>
      <c r="I20" s="281" t="s">
        <v>371</v>
      </c>
      <c r="J20" s="39" t="s">
        <v>282</v>
      </c>
      <c r="K20" s="173"/>
    </row>
    <row r="21" spans="1:16" s="126" customFormat="1" ht="57.75" customHeight="1" x14ac:dyDescent="0.3">
      <c r="A21" s="706">
        <f>A20+1</f>
        <v>74</v>
      </c>
      <c r="B21" s="560" t="s">
        <v>175</v>
      </c>
      <c r="C21" s="482" t="s">
        <v>137</v>
      </c>
      <c r="D21" s="500">
        <v>21427</v>
      </c>
      <c r="E21" s="501">
        <f t="shared" ref="E21:E28" si="2">D21*1.19</f>
        <v>25498.129999999997</v>
      </c>
      <c r="F21" s="346" t="s">
        <v>40</v>
      </c>
      <c r="G21" s="584" t="s">
        <v>242</v>
      </c>
      <c r="H21" s="584" t="s">
        <v>243</v>
      </c>
      <c r="I21" s="40" t="s">
        <v>364</v>
      </c>
      <c r="J21" s="39" t="s">
        <v>292</v>
      </c>
      <c r="K21" s="173"/>
      <c r="L21" s="561">
        <v>11500</v>
      </c>
      <c r="M21" s="561" t="s">
        <v>328</v>
      </c>
      <c r="N21" s="126">
        <v>350</v>
      </c>
      <c r="O21" s="126">
        <v>5077</v>
      </c>
    </row>
    <row r="22" spans="1:16" s="126" customFormat="1" ht="30" customHeight="1" x14ac:dyDescent="0.3">
      <c r="A22" s="538">
        <f t="shared" si="0"/>
        <v>75</v>
      </c>
      <c r="B22" s="560" t="s">
        <v>209</v>
      </c>
      <c r="C22" s="482" t="s">
        <v>247</v>
      </c>
      <c r="D22" s="612">
        <v>20400</v>
      </c>
      <c r="E22" s="501">
        <f t="shared" si="2"/>
        <v>24276</v>
      </c>
      <c r="F22" s="346" t="s">
        <v>40</v>
      </c>
      <c r="G22" s="584" t="s">
        <v>242</v>
      </c>
      <c r="H22" s="584" t="s">
        <v>302</v>
      </c>
      <c r="I22" s="281" t="s">
        <v>374</v>
      </c>
      <c r="J22" s="39" t="s">
        <v>284</v>
      </c>
      <c r="K22" s="173" t="s">
        <v>379</v>
      </c>
    </row>
    <row r="23" spans="1:16" s="126" customFormat="1" ht="33.75" customHeight="1" x14ac:dyDescent="0.3">
      <c r="A23" s="538">
        <f>A22+1</f>
        <v>76</v>
      </c>
      <c r="B23" s="560" t="s">
        <v>131</v>
      </c>
      <c r="C23" s="345" t="s">
        <v>132</v>
      </c>
      <c r="D23" s="500">
        <v>32000</v>
      </c>
      <c r="E23" s="501">
        <f t="shared" si="2"/>
        <v>38080</v>
      </c>
      <c r="F23" s="346" t="s">
        <v>40</v>
      </c>
      <c r="G23" s="584" t="s">
        <v>242</v>
      </c>
      <c r="H23" s="584" t="s">
        <v>243</v>
      </c>
      <c r="I23" s="281" t="s">
        <v>374</v>
      </c>
      <c r="J23" s="39" t="s">
        <v>283</v>
      </c>
      <c r="K23" s="173"/>
    </row>
    <row r="24" spans="1:16" s="32" customFormat="1" ht="25.5" customHeight="1" x14ac:dyDescent="0.3">
      <c r="A24" s="538">
        <f>A23+1</f>
        <v>77</v>
      </c>
      <c r="B24" s="550" t="s">
        <v>136</v>
      </c>
      <c r="C24" s="341" t="s">
        <v>46</v>
      </c>
      <c r="D24" s="510">
        <v>1288.24</v>
      </c>
      <c r="E24" s="501">
        <f t="shared" si="2"/>
        <v>1533.0056</v>
      </c>
      <c r="F24" s="343" t="s">
        <v>40</v>
      </c>
      <c r="G24" s="584" t="s">
        <v>242</v>
      </c>
      <c r="H24" s="584" t="s">
        <v>243</v>
      </c>
      <c r="I24" s="281" t="s">
        <v>374</v>
      </c>
      <c r="J24" s="39" t="s">
        <v>282</v>
      </c>
      <c r="K24" s="174"/>
    </row>
    <row r="25" spans="1:16" ht="108" customHeight="1" x14ac:dyDescent="0.35">
      <c r="A25" s="538">
        <f t="shared" si="0"/>
        <v>78</v>
      </c>
      <c r="B25" s="550" t="s">
        <v>135</v>
      </c>
      <c r="C25" s="356" t="s">
        <v>419</v>
      </c>
      <c r="D25" s="522">
        <v>3451</v>
      </c>
      <c r="E25" s="501">
        <f t="shared" si="2"/>
        <v>4106.6899999999996</v>
      </c>
      <c r="F25" s="343" t="s">
        <v>40</v>
      </c>
      <c r="G25" s="584" t="s">
        <v>242</v>
      </c>
      <c r="H25" s="584" t="s">
        <v>243</v>
      </c>
      <c r="I25" s="281" t="s">
        <v>371</v>
      </c>
      <c r="J25" s="39" t="s">
        <v>282</v>
      </c>
    </row>
    <row r="26" spans="1:16" ht="48" customHeight="1" x14ac:dyDescent="0.35">
      <c r="A26" s="538">
        <f t="shared" si="0"/>
        <v>79</v>
      </c>
      <c r="B26" s="550" t="s">
        <v>167</v>
      </c>
      <c r="C26" s="356" t="s">
        <v>286</v>
      </c>
      <c r="D26" s="522">
        <v>3239</v>
      </c>
      <c r="E26" s="501">
        <f t="shared" si="2"/>
        <v>3854.41</v>
      </c>
      <c r="F26" s="343" t="s">
        <v>40</v>
      </c>
      <c r="G26" s="121" t="s">
        <v>347</v>
      </c>
      <c r="H26" s="121" t="s">
        <v>243</v>
      </c>
      <c r="I26" s="281" t="s">
        <v>371</v>
      </c>
      <c r="J26" s="518" t="s">
        <v>287</v>
      </c>
      <c r="P26" s="52"/>
    </row>
    <row r="27" spans="1:16" ht="54" customHeight="1" x14ac:dyDescent="0.3">
      <c r="A27" s="538">
        <f t="shared" si="0"/>
        <v>80</v>
      </c>
      <c r="B27" s="550" t="s">
        <v>150</v>
      </c>
      <c r="C27" s="357" t="s">
        <v>151</v>
      </c>
      <c r="D27" s="522">
        <v>1512</v>
      </c>
      <c r="E27" s="501">
        <f t="shared" si="2"/>
        <v>1799.28</v>
      </c>
      <c r="F27" s="343" t="s">
        <v>40</v>
      </c>
      <c r="G27" s="584" t="s">
        <v>242</v>
      </c>
      <c r="H27" s="584" t="s">
        <v>243</v>
      </c>
      <c r="I27" s="281" t="s">
        <v>374</v>
      </c>
      <c r="J27" s="39" t="s">
        <v>282</v>
      </c>
      <c r="O27" s="329"/>
    </row>
    <row r="28" spans="1:16" ht="50.25" customHeight="1" x14ac:dyDescent="0.3">
      <c r="A28" s="538">
        <f t="shared" ref="A28:A34" si="3">A27+1</f>
        <v>81</v>
      </c>
      <c r="B28" s="550" t="s">
        <v>301</v>
      </c>
      <c r="C28" s="357" t="s">
        <v>298</v>
      </c>
      <c r="D28" s="522">
        <v>4620</v>
      </c>
      <c r="E28" s="501">
        <f t="shared" si="2"/>
        <v>5497.8</v>
      </c>
      <c r="F28" s="343" t="s">
        <v>40</v>
      </c>
      <c r="G28" s="584" t="s">
        <v>242</v>
      </c>
      <c r="H28" s="584" t="s">
        <v>243</v>
      </c>
      <c r="I28" s="281" t="s">
        <v>391</v>
      </c>
      <c r="J28" s="39" t="s">
        <v>282</v>
      </c>
      <c r="O28" s="329"/>
    </row>
    <row r="29" spans="1:16" ht="39" customHeight="1" x14ac:dyDescent="0.3">
      <c r="A29" s="538">
        <f t="shared" si="3"/>
        <v>82</v>
      </c>
      <c r="B29" s="550" t="s">
        <v>173</v>
      </c>
      <c r="C29" s="357" t="s">
        <v>171</v>
      </c>
      <c r="D29" s="510">
        <v>25000</v>
      </c>
      <c r="E29" s="511">
        <f t="shared" ref="E29:E34" si="4">D29*1.19</f>
        <v>29750</v>
      </c>
      <c r="F29" s="343" t="s">
        <v>40</v>
      </c>
      <c r="G29" s="584" t="s">
        <v>242</v>
      </c>
      <c r="H29" s="584" t="s">
        <v>243</v>
      </c>
      <c r="I29" s="281" t="s">
        <v>374</v>
      </c>
      <c r="J29" s="518" t="s">
        <v>280</v>
      </c>
      <c r="O29" s="329"/>
    </row>
    <row r="30" spans="1:16" ht="48.75" customHeight="1" x14ac:dyDescent="0.3">
      <c r="A30" s="538">
        <f t="shared" si="3"/>
        <v>83</v>
      </c>
      <c r="B30" s="551" t="s">
        <v>377</v>
      </c>
      <c r="C30" s="357" t="s">
        <v>172</v>
      </c>
      <c r="D30" s="510">
        <v>11000</v>
      </c>
      <c r="E30" s="511">
        <f t="shared" si="4"/>
        <v>13090</v>
      </c>
      <c r="F30" s="343" t="s">
        <v>40</v>
      </c>
      <c r="G30" s="584" t="s">
        <v>242</v>
      </c>
      <c r="H30" s="584" t="s">
        <v>243</v>
      </c>
      <c r="I30" s="281" t="s">
        <v>374</v>
      </c>
      <c r="J30" s="519" t="s">
        <v>278</v>
      </c>
      <c r="O30" s="329"/>
    </row>
    <row r="31" spans="1:16" ht="32.25" customHeight="1" x14ac:dyDescent="0.3">
      <c r="A31" s="538">
        <f t="shared" si="3"/>
        <v>84</v>
      </c>
      <c r="B31" s="551" t="s">
        <v>290</v>
      </c>
      <c r="C31" s="357" t="s">
        <v>291</v>
      </c>
      <c r="D31" s="510">
        <v>1040.7</v>
      </c>
      <c r="E31" s="511">
        <f t="shared" si="4"/>
        <v>1238.433</v>
      </c>
      <c r="F31" s="343" t="s">
        <v>40</v>
      </c>
      <c r="G31" s="584" t="s">
        <v>242</v>
      </c>
      <c r="H31" s="584" t="s">
        <v>243</v>
      </c>
      <c r="I31" s="281" t="s">
        <v>374</v>
      </c>
      <c r="J31" s="39" t="s">
        <v>282</v>
      </c>
      <c r="O31" s="329"/>
    </row>
    <row r="32" spans="1:16" ht="33.75" customHeight="1" x14ac:dyDescent="0.3">
      <c r="A32" s="538">
        <f t="shared" si="3"/>
        <v>85</v>
      </c>
      <c r="B32" s="555" t="s">
        <v>398</v>
      </c>
      <c r="C32" s="637" t="s">
        <v>399</v>
      </c>
      <c r="D32" s="505">
        <v>835.96</v>
      </c>
      <c r="E32" s="511">
        <f t="shared" si="4"/>
        <v>994.79240000000004</v>
      </c>
      <c r="F32" s="343" t="s">
        <v>40</v>
      </c>
      <c r="G32" s="584" t="s">
        <v>242</v>
      </c>
      <c r="H32" s="584" t="s">
        <v>243</v>
      </c>
      <c r="I32" s="281" t="s">
        <v>374</v>
      </c>
      <c r="J32" s="39" t="s">
        <v>282</v>
      </c>
      <c r="O32" s="329"/>
    </row>
    <row r="33" spans="1:16" ht="33.75" customHeight="1" x14ac:dyDescent="0.3">
      <c r="A33" s="538">
        <f t="shared" si="3"/>
        <v>86</v>
      </c>
      <c r="B33" s="555" t="s">
        <v>409</v>
      </c>
      <c r="C33" s="637" t="s">
        <v>410</v>
      </c>
      <c r="D33" s="505">
        <v>7000</v>
      </c>
      <c r="E33" s="511">
        <f t="shared" si="4"/>
        <v>8330</v>
      </c>
      <c r="F33" s="343" t="s">
        <v>40</v>
      </c>
      <c r="G33" s="584" t="s">
        <v>411</v>
      </c>
      <c r="H33" s="584" t="s">
        <v>412</v>
      </c>
      <c r="I33" s="281" t="s">
        <v>403</v>
      </c>
      <c r="J33" s="39" t="s">
        <v>413</v>
      </c>
      <c r="K33" s="52" t="s">
        <v>414</v>
      </c>
      <c r="O33" s="329"/>
    </row>
    <row r="34" spans="1:16" ht="33.75" customHeight="1" x14ac:dyDescent="0.3">
      <c r="A34" s="884">
        <f t="shared" si="3"/>
        <v>87</v>
      </c>
      <c r="B34" s="815" t="s">
        <v>488</v>
      </c>
      <c r="C34" s="637" t="s">
        <v>489</v>
      </c>
      <c r="D34" s="619">
        <v>930</v>
      </c>
      <c r="E34" s="511">
        <f t="shared" si="4"/>
        <v>1106.7</v>
      </c>
      <c r="F34" s="343" t="s">
        <v>40</v>
      </c>
      <c r="G34" s="584" t="s">
        <v>490</v>
      </c>
      <c r="H34" s="584" t="s">
        <v>536</v>
      </c>
      <c r="I34" s="281" t="s">
        <v>529</v>
      </c>
      <c r="J34" s="814"/>
      <c r="O34" s="329"/>
    </row>
    <row r="35" spans="1:16" ht="13" x14ac:dyDescent="0.25">
      <c r="A35" s="541"/>
      <c r="B35" s="1007" t="s">
        <v>11</v>
      </c>
      <c r="C35" s="1007"/>
      <c r="D35" s="483">
        <f>SUM(D6:D34)</f>
        <v>769420.00999999978</v>
      </c>
      <c r="E35" s="483">
        <f>SUM(E6:E34)</f>
        <v>915609.81189999997</v>
      </c>
      <c r="F35" s="140"/>
      <c r="G35" s="141"/>
      <c r="H35" s="141"/>
      <c r="I35" s="79"/>
    </row>
    <row r="36" spans="1:16" x14ac:dyDescent="0.25">
      <c r="D36" s="484"/>
      <c r="E36" s="484"/>
      <c r="F36" s="33"/>
      <c r="G36" s="34"/>
      <c r="I36" s="65"/>
    </row>
    <row r="37" spans="1:16" x14ac:dyDescent="0.25">
      <c r="E37" s="485"/>
      <c r="F37" s="34"/>
      <c r="G37" s="33"/>
    </row>
    <row r="38" spans="1:16" x14ac:dyDescent="0.25">
      <c r="E38" s="486"/>
      <c r="F38" s="34"/>
      <c r="G38" s="33"/>
    </row>
    <row r="39" spans="1:16" x14ac:dyDescent="0.25">
      <c r="D39" s="486"/>
      <c r="E39" s="484"/>
      <c r="G39" s="52"/>
    </row>
    <row r="40" spans="1:16" ht="13" x14ac:dyDescent="0.3">
      <c r="H40" s="52"/>
      <c r="O40" s="329"/>
      <c r="P40" s="329"/>
    </row>
    <row r="41" spans="1:16" ht="13" x14ac:dyDescent="0.3">
      <c r="D41" s="486"/>
      <c r="J41" s="521"/>
      <c r="O41" s="329"/>
      <c r="P41" s="329"/>
    </row>
    <row r="42" spans="1:16" ht="13" x14ac:dyDescent="0.3">
      <c r="L42" s="52"/>
      <c r="M42" s="329"/>
    </row>
    <row r="44" spans="1:16" x14ac:dyDescent="0.25">
      <c r="J44" s="521"/>
    </row>
    <row r="45" spans="1:16" x14ac:dyDescent="0.25">
      <c r="G45" s="52"/>
      <c r="H45" s="52"/>
    </row>
    <row r="46" spans="1:16" x14ac:dyDescent="0.25">
      <c r="C46" s="484"/>
    </row>
    <row r="48" spans="1:16" x14ac:dyDescent="0.25">
      <c r="G48" s="30">
        <f>239.4+690.6</f>
        <v>930</v>
      </c>
    </row>
  </sheetData>
  <mergeCells count="4">
    <mergeCell ref="A1:J1"/>
    <mergeCell ref="B35:C35"/>
    <mergeCell ref="D4:E4"/>
    <mergeCell ref="G2:H2"/>
  </mergeCells>
  <phoneticPr fontId="2" type="noConversion"/>
  <pageMargins left="0" right="0" top="0.25" bottom="0.25" header="0" footer="0"/>
  <pageSetup paperSize="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0"/>
  <dimension ref="A3:O25"/>
  <sheetViews>
    <sheetView workbookViewId="0">
      <selection activeCell="B9" sqref="B9"/>
    </sheetView>
  </sheetViews>
  <sheetFormatPr defaultRowHeight="12.5" x14ac:dyDescent="0.25"/>
  <cols>
    <col min="1" max="1" width="7.7265625" customWidth="1"/>
    <col min="2" max="2" width="29" customWidth="1"/>
    <col min="3" max="3" width="11.7265625" customWidth="1"/>
    <col min="4" max="4" width="11" customWidth="1"/>
    <col min="5" max="5" width="10.1796875" customWidth="1"/>
    <col min="6" max="6" width="11.54296875" customWidth="1"/>
    <col min="7" max="8" width="12" customWidth="1"/>
    <col min="9" max="9" width="14.54296875" customWidth="1"/>
    <col min="10" max="10" width="15.453125" customWidth="1"/>
    <col min="15" max="15" width="11.26953125" bestFit="1" customWidth="1"/>
  </cols>
  <sheetData>
    <row r="3" spans="1:15" ht="13" x14ac:dyDescent="0.3">
      <c r="A3" s="990" t="s">
        <v>240</v>
      </c>
      <c r="B3" s="990"/>
      <c r="C3" s="990"/>
      <c r="D3" s="990"/>
      <c r="E3" s="990"/>
      <c r="F3" s="990"/>
      <c r="G3" s="990"/>
      <c r="H3" s="990"/>
      <c r="I3" s="990"/>
      <c r="J3" s="990"/>
    </row>
    <row r="4" spans="1:15" x14ac:dyDescent="0.25">
      <c r="G4" s="1011"/>
      <c r="H4" s="1011"/>
    </row>
    <row r="5" spans="1:15" s="1" customFormat="1" ht="65" x14ac:dyDescent="0.3">
      <c r="A5" s="26" t="s">
        <v>0</v>
      </c>
      <c r="B5" s="23" t="s">
        <v>1</v>
      </c>
      <c r="C5" s="23" t="s">
        <v>2</v>
      </c>
      <c r="D5" s="26" t="s">
        <v>3</v>
      </c>
      <c r="E5" s="26" t="s">
        <v>4</v>
      </c>
      <c r="F5" s="26" t="s">
        <v>16</v>
      </c>
      <c r="G5" s="26" t="s">
        <v>53</v>
      </c>
      <c r="H5" s="26" t="s">
        <v>54</v>
      </c>
      <c r="I5" s="26" t="s">
        <v>9</v>
      </c>
      <c r="J5" s="53" t="s">
        <v>44</v>
      </c>
    </row>
    <row r="6" spans="1:15" ht="13.5" customHeight="1" x14ac:dyDescent="0.3">
      <c r="A6" s="25" t="s">
        <v>24</v>
      </c>
      <c r="B6" s="2"/>
      <c r="C6" s="2"/>
      <c r="D6" s="1010" t="s">
        <v>6</v>
      </c>
      <c r="E6" s="1010"/>
      <c r="F6" s="21"/>
      <c r="G6" s="2"/>
      <c r="H6" s="2"/>
      <c r="I6" s="2"/>
      <c r="J6" s="2"/>
    </row>
    <row r="7" spans="1:15" ht="13" x14ac:dyDescent="0.3">
      <c r="A7" s="5"/>
      <c r="B7" s="2"/>
      <c r="C7" s="2"/>
      <c r="D7" s="21"/>
      <c r="E7" s="21"/>
      <c r="F7" s="21"/>
      <c r="G7" s="2"/>
      <c r="H7" s="2"/>
      <c r="I7" s="66"/>
      <c r="J7" s="2"/>
    </row>
    <row r="8" spans="1:15" s="50" customFormat="1" ht="79.5" customHeight="1" x14ac:dyDescent="0.25">
      <c r="A8" s="317">
        <f>'20.01.30'!A34+1</f>
        <v>88</v>
      </c>
      <c r="B8" s="546" t="s">
        <v>324</v>
      </c>
      <c r="C8" s="347" t="s">
        <v>327</v>
      </c>
      <c r="D8" s="501">
        <v>42714.879999999997</v>
      </c>
      <c r="E8" s="487">
        <f>D8*1.19</f>
        <v>50830.707199999997</v>
      </c>
      <c r="F8" s="342" t="s">
        <v>40</v>
      </c>
      <c r="G8" s="144" t="s">
        <v>242</v>
      </c>
      <c r="H8" s="144" t="s">
        <v>243</v>
      </c>
      <c r="I8" s="92" t="s">
        <v>196</v>
      </c>
      <c r="J8" s="138" t="s">
        <v>274</v>
      </c>
      <c r="K8" s="162"/>
    </row>
    <row r="9" spans="1:15" s="50" customFormat="1" ht="79.5" customHeight="1" x14ac:dyDescent="0.25">
      <c r="A9" s="707">
        <f>A8+1</f>
        <v>89</v>
      </c>
      <c r="B9" s="708" t="s">
        <v>450</v>
      </c>
      <c r="C9" s="709" t="s">
        <v>451</v>
      </c>
      <c r="D9" s="513">
        <v>20900.62</v>
      </c>
      <c r="E9" s="487">
        <f>D9*1.19</f>
        <v>24871.737799999999</v>
      </c>
      <c r="F9" s="342" t="s">
        <v>40</v>
      </c>
      <c r="G9" s="710" t="s">
        <v>452</v>
      </c>
      <c r="H9" s="710" t="s">
        <v>277</v>
      </c>
      <c r="I9" s="92" t="s">
        <v>196</v>
      </c>
      <c r="J9" s="138" t="s">
        <v>45</v>
      </c>
      <c r="K9" s="162"/>
    </row>
    <row r="10" spans="1:15" s="50" customFormat="1" x14ac:dyDescent="0.25">
      <c r="A10" s="86"/>
      <c r="B10" s="86"/>
      <c r="C10" s="86"/>
      <c r="D10" s="86"/>
      <c r="E10" s="86"/>
      <c r="F10" s="86"/>
      <c r="G10" s="86"/>
      <c r="H10" s="86"/>
      <c r="I10" s="40"/>
      <c r="J10" s="138"/>
      <c r="M10" s="142"/>
      <c r="O10" s="326"/>
    </row>
    <row r="11" spans="1:15" ht="13" x14ac:dyDescent="0.3">
      <c r="A11" s="4"/>
      <c r="B11" s="988" t="s">
        <v>11</v>
      </c>
      <c r="C11" s="989"/>
      <c r="D11" s="132">
        <f>SUM(D8:D10)</f>
        <v>63615.5</v>
      </c>
      <c r="E11" s="133">
        <f>SUM(E8:E10)</f>
        <v>75702.444999999992</v>
      </c>
      <c r="F11" s="8"/>
      <c r="G11" s="4"/>
      <c r="H11" s="4"/>
      <c r="I11" s="4"/>
      <c r="J11" s="61"/>
    </row>
    <row r="12" spans="1:15" x14ac:dyDescent="0.25">
      <c r="D12" s="48"/>
      <c r="E12" s="48"/>
      <c r="F12" s="10"/>
      <c r="M12">
        <v>35052.5</v>
      </c>
    </row>
    <row r="13" spans="1:15" x14ac:dyDescent="0.25">
      <c r="D13" s="48"/>
      <c r="E13" s="48"/>
      <c r="F13" s="17"/>
      <c r="H13" s="17"/>
      <c r="M13">
        <v>7662.38</v>
      </c>
      <c r="N13" s="24" t="s">
        <v>300</v>
      </c>
      <c r="O13">
        <f>0.5*1393.16</f>
        <v>696.58</v>
      </c>
    </row>
    <row r="14" spans="1:15" ht="13" x14ac:dyDescent="0.3">
      <c r="B14" s="24"/>
      <c r="D14" s="48"/>
      <c r="M14" s="151">
        <f>SUM(M12:M13)</f>
        <v>42714.879999999997</v>
      </c>
    </row>
    <row r="15" spans="1:15" x14ac:dyDescent="0.25">
      <c r="D15" s="48"/>
      <c r="E15" s="48"/>
    </row>
    <row r="16" spans="1:15" x14ac:dyDescent="0.25">
      <c r="D16" s="48"/>
      <c r="E16" s="48"/>
    </row>
    <row r="17" spans="4:15" x14ac:dyDescent="0.25">
      <c r="D17" s="48"/>
      <c r="E17" s="48"/>
    </row>
    <row r="18" spans="4:15" x14ac:dyDescent="0.25">
      <c r="D18" s="48"/>
      <c r="E18" s="48"/>
      <c r="O18" s="531">
        <v>31680</v>
      </c>
    </row>
    <row r="19" spans="4:15" x14ac:dyDescent="0.25">
      <c r="D19" s="17"/>
      <c r="E19" s="17"/>
      <c r="O19" s="531">
        <v>2112</v>
      </c>
    </row>
    <row r="20" spans="4:15" x14ac:dyDescent="0.25">
      <c r="O20" s="531">
        <v>1260.51</v>
      </c>
    </row>
    <row r="21" spans="4:15" ht="13" x14ac:dyDescent="0.3">
      <c r="O21" s="565">
        <f>SUM(O18:O20)</f>
        <v>35052.51</v>
      </c>
    </row>
    <row r="22" spans="4:15" x14ac:dyDescent="0.25">
      <c r="O22" s="531"/>
    </row>
    <row r="25" spans="4:15" x14ac:dyDescent="0.25">
      <c r="O25" s="48"/>
    </row>
  </sheetData>
  <mergeCells count="4">
    <mergeCell ref="D6:E6"/>
    <mergeCell ref="B11:C11"/>
    <mergeCell ref="G4:H4"/>
    <mergeCell ref="A3:J3"/>
  </mergeCells>
  <phoneticPr fontId="2" type="noConversion"/>
  <pageMargins left="0" right="0" top="0.25" bottom="0.25" header="0" footer="0"/>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124"/>
  <sheetViews>
    <sheetView topLeftCell="A7" workbookViewId="0">
      <selection activeCell="E17" sqref="E17"/>
    </sheetView>
  </sheetViews>
  <sheetFormatPr defaultColWidth="9.1796875" defaultRowHeight="12.5" x14ac:dyDescent="0.25"/>
  <cols>
    <col min="1" max="1" width="8.1796875" style="572" customWidth="1"/>
    <col min="2" max="2" width="31.54296875" style="572" customWidth="1"/>
    <col min="3" max="3" width="15.1796875" style="572" customWidth="1"/>
    <col min="4" max="4" width="10.453125" style="572" customWidth="1"/>
    <col min="5" max="5" width="10.7265625" style="572" customWidth="1"/>
    <col min="6" max="6" width="12.26953125" style="572" customWidth="1"/>
    <col min="7" max="7" width="11.81640625" style="572" customWidth="1"/>
    <col min="8" max="8" width="12.54296875" style="572" customWidth="1"/>
    <col min="9" max="9" width="20.26953125" style="572" customWidth="1"/>
    <col min="10" max="10" width="12.26953125" style="572" customWidth="1"/>
    <col min="11" max="16384" width="9.1796875" style="572"/>
  </cols>
  <sheetData>
    <row r="1" spans="1:15" x14ac:dyDescent="0.25">
      <c r="A1" s="273"/>
      <c r="B1" s="273"/>
      <c r="C1" s="273"/>
      <c r="D1" s="273"/>
      <c r="E1" s="273"/>
      <c r="F1" s="273"/>
      <c r="G1" s="273"/>
      <c r="H1" s="273"/>
      <c r="I1" s="273"/>
    </row>
    <row r="2" spans="1:15" x14ac:dyDescent="0.25">
      <c r="A2" s="273"/>
      <c r="B2" s="273"/>
      <c r="C2" s="273"/>
      <c r="D2" s="273"/>
      <c r="E2" s="273"/>
      <c r="F2" s="273"/>
      <c r="G2" s="273"/>
      <c r="H2" s="273"/>
      <c r="I2" s="273"/>
    </row>
    <row r="3" spans="1:15" ht="13" x14ac:dyDescent="0.3">
      <c r="A3" s="914" t="s">
        <v>240</v>
      </c>
      <c r="B3" s="914"/>
      <c r="C3" s="914"/>
      <c r="D3" s="914"/>
      <c r="E3" s="914"/>
      <c r="F3" s="914"/>
      <c r="G3" s="914"/>
      <c r="H3" s="914"/>
      <c r="I3" s="914"/>
      <c r="J3" s="914"/>
    </row>
    <row r="4" spans="1:15" x14ac:dyDescent="0.25">
      <c r="A4" s="273"/>
      <c r="B4" s="273"/>
      <c r="C4" s="273"/>
      <c r="D4" s="273"/>
      <c r="E4" s="273"/>
      <c r="F4" s="273"/>
      <c r="G4" s="911"/>
      <c r="H4" s="911"/>
      <c r="I4" s="273"/>
    </row>
    <row r="5" spans="1:15" s="529" customFormat="1" ht="75" customHeight="1" x14ac:dyDescent="0.3">
      <c r="A5" s="91" t="s">
        <v>0</v>
      </c>
      <c r="B5" s="277" t="s">
        <v>1</v>
      </c>
      <c r="C5" s="277" t="s">
        <v>2</v>
      </c>
      <c r="D5" s="91" t="s">
        <v>3</v>
      </c>
      <c r="E5" s="91" t="s">
        <v>4</v>
      </c>
      <c r="F5" s="91" t="s">
        <v>16</v>
      </c>
      <c r="G5" s="91" t="s">
        <v>53</v>
      </c>
      <c r="H5" s="91" t="s">
        <v>54</v>
      </c>
      <c r="I5" s="91" t="s">
        <v>9</v>
      </c>
    </row>
    <row r="6" spans="1:15" ht="13" x14ac:dyDescent="0.25">
      <c r="A6" s="277" t="s">
        <v>56</v>
      </c>
      <c r="B6" s="122"/>
      <c r="C6" s="122"/>
      <c r="D6" s="277" t="s">
        <v>6</v>
      </c>
      <c r="E6" s="277"/>
      <c r="F6" s="125"/>
      <c r="G6" s="122"/>
      <c r="H6" s="122"/>
      <c r="I6" s="122"/>
    </row>
    <row r="7" spans="1:15" ht="13" x14ac:dyDescent="0.25">
      <c r="A7" s="277"/>
      <c r="B7" s="122"/>
      <c r="C7" s="122"/>
      <c r="D7" s="277"/>
      <c r="E7" s="277"/>
      <c r="F7" s="125"/>
      <c r="G7" s="122"/>
      <c r="H7" s="122"/>
      <c r="I7" s="122"/>
    </row>
    <row r="8" spans="1:15" ht="45.75" customHeight="1" x14ac:dyDescent="0.25">
      <c r="A8" s="711">
        <f>'20.02'!A9+1</f>
        <v>90</v>
      </c>
      <c r="B8" s="773" t="s">
        <v>176</v>
      </c>
      <c r="C8" s="774" t="s">
        <v>69</v>
      </c>
      <c r="D8" s="775">
        <v>0</v>
      </c>
      <c r="E8" s="674">
        <f t="shared" ref="E8:E20" si="0">D8*1.19</f>
        <v>0</v>
      </c>
      <c r="F8" s="120" t="s">
        <v>40</v>
      </c>
      <c r="G8" s="122" t="s">
        <v>348</v>
      </c>
      <c r="H8" s="122" t="s">
        <v>349</v>
      </c>
      <c r="I8" s="39" t="s">
        <v>374</v>
      </c>
      <c r="J8" s="39" t="s">
        <v>259</v>
      </c>
    </row>
    <row r="9" spans="1:15" ht="37.5" customHeight="1" x14ac:dyDescent="0.25">
      <c r="A9" s="313">
        <f t="shared" ref="A9:A20" si="1">A8+1</f>
        <v>91</v>
      </c>
      <c r="B9" s="776" t="s">
        <v>74</v>
      </c>
      <c r="C9" s="726" t="s">
        <v>75</v>
      </c>
      <c r="D9" s="755">
        <v>0</v>
      </c>
      <c r="E9" s="674">
        <f t="shared" si="0"/>
        <v>0</v>
      </c>
      <c r="F9" s="120" t="s">
        <v>40</v>
      </c>
      <c r="G9" s="122" t="s">
        <v>348</v>
      </c>
      <c r="H9" s="122" t="s">
        <v>349</v>
      </c>
      <c r="I9" s="39" t="s">
        <v>374</v>
      </c>
      <c r="J9" s="39" t="s">
        <v>266</v>
      </c>
    </row>
    <row r="10" spans="1:15" ht="37.5" customHeight="1" x14ac:dyDescent="0.25">
      <c r="A10" s="313">
        <f t="shared" si="1"/>
        <v>92</v>
      </c>
      <c r="B10" s="675" t="s">
        <v>471</v>
      </c>
      <c r="C10" s="39" t="s">
        <v>255</v>
      </c>
      <c r="D10" s="674">
        <v>181.12</v>
      </c>
      <c r="E10" s="674">
        <f t="shared" si="0"/>
        <v>215.53280000000001</v>
      </c>
      <c r="F10" s="120" t="s">
        <v>40</v>
      </c>
      <c r="G10" s="122" t="s">
        <v>348</v>
      </c>
      <c r="H10" s="122" t="s">
        <v>349</v>
      </c>
      <c r="I10" s="39" t="s">
        <v>374</v>
      </c>
      <c r="J10" s="39" t="s">
        <v>256</v>
      </c>
    </row>
    <row r="11" spans="1:15" ht="48" customHeight="1" x14ac:dyDescent="0.25">
      <c r="A11" s="313">
        <f t="shared" si="1"/>
        <v>93</v>
      </c>
      <c r="B11" s="776" t="s">
        <v>331</v>
      </c>
      <c r="C11" s="777" t="s">
        <v>334</v>
      </c>
      <c r="D11" s="755">
        <v>0</v>
      </c>
      <c r="E11" s="674">
        <f t="shared" si="0"/>
        <v>0</v>
      </c>
      <c r="F11" s="681" t="s">
        <v>40</v>
      </c>
      <c r="G11" s="313" t="s">
        <v>348</v>
      </c>
      <c r="H11" s="313" t="s">
        <v>349</v>
      </c>
      <c r="I11" s="450" t="s">
        <v>374</v>
      </c>
      <c r="J11" s="682" t="s">
        <v>332</v>
      </c>
      <c r="K11" s="572" t="s">
        <v>333</v>
      </c>
    </row>
    <row r="12" spans="1:15" ht="48" customHeight="1" x14ac:dyDescent="0.25">
      <c r="A12" s="313">
        <f t="shared" si="1"/>
        <v>94</v>
      </c>
      <c r="B12" s="675" t="s">
        <v>400</v>
      </c>
      <c r="C12" s="450" t="s">
        <v>401</v>
      </c>
      <c r="D12" s="674">
        <v>319.32</v>
      </c>
      <c r="E12" s="674">
        <f t="shared" si="0"/>
        <v>379.99079999999998</v>
      </c>
      <c r="F12" s="681" t="s">
        <v>40</v>
      </c>
      <c r="G12" s="313" t="s">
        <v>402</v>
      </c>
      <c r="H12" s="313" t="s">
        <v>392</v>
      </c>
      <c r="I12" s="450" t="s">
        <v>403</v>
      </c>
      <c r="J12" s="682"/>
    </row>
    <row r="13" spans="1:15" ht="48" customHeight="1" x14ac:dyDescent="0.25">
      <c r="A13" s="720">
        <f t="shared" si="1"/>
        <v>95</v>
      </c>
      <c r="B13" s="680" t="s">
        <v>446</v>
      </c>
      <c r="C13" s="596" t="s">
        <v>422</v>
      </c>
      <c r="D13" s="678">
        <v>19474.16</v>
      </c>
      <c r="E13" s="678">
        <f t="shared" si="0"/>
        <v>23174.250399999997</v>
      </c>
      <c r="F13" s="679" t="s">
        <v>40</v>
      </c>
      <c r="G13" s="601" t="s">
        <v>427</v>
      </c>
      <c r="H13" s="601" t="s">
        <v>430</v>
      </c>
      <c r="I13" s="596" t="s">
        <v>403</v>
      </c>
      <c r="J13" s="573" t="s">
        <v>434</v>
      </c>
      <c r="N13" s="677">
        <f>E10+E12+E19</f>
        <v>1428.5236</v>
      </c>
      <c r="O13" s="677"/>
    </row>
    <row r="14" spans="1:15" ht="48" customHeight="1" x14ac:dyDescent="0.25">
      <c r="A14" s="898">
        <f t="shared" si="1"/>
        <v>96</v>
      </c>
      <c r="B14" s="900" t="s">
        <v>546</v>
      </c>
      <c r="C14" s="726" t="s">
        <v>555</v>
      </c>
      <c r="D14" s="902">
        <v>2335</v>
      </c>
      <c r="E14" s="902">
        <f t="shared" si="0"/>
        <v>2778.65</v>
      </c>
      <c r="F14" s="903" t="s">
        <v>40</v>
      </c>
      <c r="G14" s="904" t="s">
        <v>543</v>
      </c>
      <c r="H14" s="904" t="s">
        <v>497</v>
      </c>
      <c r="I14" s="901" t="s">
        <v>544</v>
      </c>
      <c r="J14" s="572" t="s">
        <v>545</v>
      </c>
    </row>
    <row r="15" spans="1:15" ht="48" customHeight="1" x14ac:dyDescent="0.25">
      <c r="A15" s="898">
        <f t="shared" si="1"/>
        <v>97</v>
      </c>
      <c r="B15" s="900" t="s">
        <v>549</v>
      </c>
      <c r="C15" s="726" t="s">
        <v>555</v>
      </c>
      <c r="D15" s="902">
        <v>2335</v>
      </c>
      <c r="E15" s="902">
        <f>D15*1.19</f>
        <v>2778.65</v>
      </c>
      <c r="F15" s="903" t="s">
        <v>40</v>
      </c>
      <c r="G15" s="904" t="s">
        <v>543</v>
      </c>
      <c r="H15" s="904" t="s">
        <v>497</v>
      </c>
      <c r="I15" s="901" t="s">
        <v>544</v>
      </c>
      <c r="J15" s="572" t="s">
        <v>547</v>
      </c>
    </row>
    <row r="16" spans="1:15" ht="48" customHeight="1" x14ac:dyDescent="0.25">
      <c r="A16" s="898">
        <f t="shared" si="1"/>
        <v>98</v>
      </c>
      <c r="B16" s="900" t="s">
        <v>551</v>
      </c>
      <c r="C16" s="777" t="s">
        <v>554</v>
      </c>
      <c r="D16" s="902">
        <v>29592</v>
      </c>
      <c r="E16" s="902">
        <f>D16*1.19</f>
        <v>35214.479999999996</v>
      </c>
      <c r="F16" s="903" t="s">
        <v>40</v>
      </c>
      <c r="G16" s="904" t="s">
        <v>543</v>
      </c>
      <c r="H16" s="904" t="s">
        <v>497</v>
      </c>
      <c r="I16" s="901" t="s">
        <v>544</v>
      </c>
      <c r="J16" s="572" t="s">
        <v>545</v>
      </c>
    </row>
    <row r="17" spans="1:11" ht="48" customHeight="1" x14ac:dyDescent="0.25">
      <c r="A17" s="898">
        <f t="shared" si="1"/>
        <v>99</v>
      </c>
      <c r="B17" s="900" t="s">
        <v>552</v>
      </c>
      <c r="C17" s="777" t="s">
        <v>554</v>
      </c>
      <c r="D17" s="902">
        <v>28404</v>
      </c>
      <c r="E17" s="902">
        <f>D17*1.19</f>
        <v>33800.76</v>
      </c>
      <c r="F17" s="903" t="s">
        <v>40</v>
      </c>
      <c r="G17" s="904" t="s">
        <v>543</v>
      </c>
      <c r="H17" s="904" t="s">
        <v>497</v>
      </c>
      <c r="I17" s="901" t="s">
        <v>544</v>
      </c>
      <c r="J17" s="572" t="s">
        <v>547</v>
      </c>
    </row>
    <row r="18" spans="1:11" ht="48" customHeight="1" x14ac:dyDescent="0.25">
      <c r="A18" s="720">
        <f t="shared" si="1"/>
        <v>100</v>
      </c>
      <c r="B18" s="900" t="s">
        <v>548</v>
      </c>
      <c r="C18" s="905" t="s">
        <v>435</v>
      </c>
      <c r="D18" s="902">
        <v>16850</v>
      </c>
      <c r="E18" s="902">
        <f t="shared" si="0"/>
        <v>20051.5</v>
      </c>
      <c r="F18" s="903" t="s">
        <v>40</v>
      </c>
      <c r="G18" s="904" t="s">
        <v>444</v>
      </c>
      <c r="H18" s="904" t="s">
        <v>430</v>
      </c>
      <c r="I18" s="901" t="s">
        <v>445</v>
      </c>
    </row>
    <row r="19" spans="1:11" ht="48" customHeight="1" x14ac:dyDescent="0.25">
      <c r="A19" s="713">
        <f t="shared" si="1"/>
        <v>101</v>
      </c>
      <c r="B19" s="897" t="s">
        <v>447</v>
      </c>
      <c r="C19" s="450" t="s">
        <v>448</v>
      </c>
      <c r="D19" s="915">
        <v>700</v>
      </c>
      <c r="E19" s="674">
        <f t="shared" si="0"/>
        <v>833</v>
      </c>
      <c r="F19" s="681" t="s">
        <v>40</v>
      </c>
      <c r="G19" s="313" t="s">
        <v>449</v>
      </c>
      <c r="H19" s="313" t="s">
        <v>277</v>
      </c>
      <c r="I19" s="450" t="s">
        <v>374</v>
      </c>
      <c r="J19" s="572" t="s">
        <v>542</v>
      </c>
    </row>
    <row r="20" spans="1:11" ht="48" customHeight="1" x14ac:dyDescent="0.25">
      <c r="A20" s="713">
        <f t="shared" si="1"/>
        <v>102</v>
      </c>
      <c r="B20" s="900" t="s">
        <v>539</v>
      </c>
      <c r="C20" s="450" t="s">
        <v>448</v>
      </c>
      <c r="D20" s="674">
        <v>760.5</v>
      </c>
      <c r="E20" s="674">
        <f t="shared" si="0"/>
        <v>904.995</v>
      </c>
      <c r="F20" s="681" t="s">
        <v>40</v>
      </c>
      <c r="G20" s="313" t="s">
        <v>537</v>
      </c>
      <c r="H20" s="313" t="s">
        <v>497</v>
      </c>
      <c r="I20" s="450" t="s">
        <v>403</v>
      </c>
    </row>
    <row r="21" spans="1:11" ht="13" x14ac:dyDescent="0.25">
      <c r="A21" s="39"/>
      <c r="B21" s="912" t="s">
        <v>11</v>
      </c>
      <c r="C21" s="913"/>
      <c r="D21" s="128">
        <f>SUM(D8:D20)</f>
        <v>100951.1</v>
      </c>
      <c r="E21" s="128">
        <f>SUM(E8:E20)</f>
        <v>120131.80899999999</v>
      </c>
      <c r="F21" s="283"/>
      <c r="G21" s="282"/>
      <c r="H21" s="282"/>
      <c r="I21" s="282"/>
      <c r="K21" s="207"/>
    </row>
    <row r="22" spans="1:11" ht="13" x14ac:dyDescent="0.25">
      <c r="A22" s="273"/>
      <c r="B22" s="273"/>
      <c r="C22" s="273"/>
      <c r="D22" s="289"/>
      <c r="E22" s="290"/>
      <c r="F22" s="290"/>
      <c r="G22" s="273"/>
      <c r="H22" s="273"/>
      <c r="I22" s="273"/>
    </row>
    <row r="23" spans="1:11" x14ac:dyDescent="0.25">
      <c r="A23" s="273"/>
      <c r="B23" s="273"/>
      <c r="C23" s="273"/>
      <c r="D23" s="273"/>
      <c r="E23" s="273"/>
      <c r="F23" s="273"/>
      <c r="G23" s="273"/>
      <c r="H23" s="273"/>
      <c r="I23" s="273"/>
    </row>
    <row r="24" spans="1:11" x14ac:dyDescent="0.25">
      <c r="A24" s="273"/>
      <c r="B24" s="273"/>
      <c r="C24" s="273"/>
      <c r="D24" s="273"/>
      <c r="E24" s="676" t="s">
        <v>76</v>
      </c>
      <c r="F24" s="676"/>
      <c r="G24" s="273"/>
      <c r="H24" s="273"/>
      <c r="I24" s="273"/>
    </row>
    <row r="25" spans="1:11" x14ac:dyDescent="0.25">
      <c r="A25" s="273"/>
      <c r="B25" s="273"/>
      <c r="C25" s="273"/>
      <c r="D25" s="676"/>
      <c r="E25" s="676"/>
      <c r="F25" s="273"/>
      <c r="G25" s="273"/>
      <c r="H25" s="273"/>
      <c r="I25" s="273"/>
    </row>
    <row r="26" spans="1:11" x14ac:dyDescent="0.25">
      <c r="A26" s="273"/>
      <c r="B26" s="273"/>
      <c r="C26" s="273"/>
      <c r="D26" s="273"/>
      <c r="E26" s="676"/>
      <c r="F26" s="676"/>
      <c r="G26" s="273"/>
      <c r="H26" s="273"/>
      <c r="I26" s="273"/>
      <c r="K26" s="677"/>
    </row>
    <row r="27" spans="1:11" x14ac:dyDescent="0.25">
      <c r="A27" s="273"/>
      <c r="B27" s="273"/>
      <c r="C27" s="273"/>
      <c r="D27" s="273"/>
      <c r="E27" s="273"/>
      <c r="F27" s="273"/>
      <c r="G27" s="273"/>
      <c r="H27" s="273"/>
      <c r="I27" s="273"/>
      <c r="K27" s="677"/>
    </row>
    <row r="28" spans="1:11" x14ac:dyDescent="0.25">
      <c r="A28" s="273"/>
      <c r="B28" s="273"/>
      <c r="C28" s="273"/>
      <c r="D28" s="273"/>
      <c r="E28" s="273"/>
      <c r="F28" s="273"/>
      <c r="G28" s="273"/>
      <c r="H28" s="273"/>
      <c r="I28" s="273"/>
      <c r="K28" s="677"/>
    </row>
    <row r="30" spans="1:11" x14ac:dyDescent="0.25">
      <c r="K30" s="677"/>
    </row>
    <row r="112" spans="8:8" x14ac:dyDescent="0.25">
      <c r="H112" s="572" t="e">
        <f>'20.05.30'!I24La</f>
        <v>#NAME?</v>
      </c>
    </row>
    <row r="124" spans="2:2" x14ac:dyDescent="0.25">
      <c r="B124" s="572" t="e">
        <f>'20.05.30'!#REF!</f>
        <v>#REF!</v>
      </c>
    </row>
  </sheetData>
  <pageMargins left="0.7" right="0.7" top="0.75" bottom="0.75" header="0.3" footer="0.3"/>
  <pageSetup paperSize="9" orientation="landscape" horizontalDpi="1200" verticalDpi="1200"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dimension ref="A3:K31"/>
  <sheetViews>
    <sheetView workbookViewId="0">
      <selection activeCell="A9" sqref="A9"/>
    </sheetView>
  </sheetViews>
  <sheetFormatPr defaultRowHeight="12.5" x14ac:dyDescent="0.25"/>
  <cols>
    <col min="1" max="1" width="7.81640625" customWidth="1"/>
    <col min="2" max="2" width="34.7265625" customWidth="1"/>
    <col min="3" max="3" width="13.7265625" customWidth="1"/>
    <col min="4" max="4" width="10.26953125" customWidth="1"/>
    <col min="5" max="5" width="10.7265625" customWidth="1"/>
    <col min="6" max="6" width="11.7265625" customWidth="1"/>
    <col min="7" max="7" width="12" customWidth="1"/>
    <col min="8" max="8" width="11.81640625" customWidth="1"/>
    <col min="9" max="9" width="14.7265625" customWidth="1"/>
    <col min="10" max="10" width="13.26953125" customWidth="1"/>
  </cols>
  <sheetData>
    <row r="3" spans="1:11" ht="13" x14ac:dyDescent="0.3">
      <c r="A3" s="990" t="s">
        <v>240</v>
      </c>
      <c r="B3" s="990"/>
      <c r="C3" s="990"/>
      <c r="D3" s="990"/>
      <c r="E3" s="990"/>
      <c r="F3" s="990"/>
      <c r="G3" s="990"/>
      <c r="H3" s="990"/>
      <c r="I3" s="990"/>
      <c r="J3" s="990"/>
    </row>
    <row r="4" spans="1:11" x14ac:dyDescent="0.25">
      <c r="G4" s="1011"/>
      <c r="H4" s="1011"/>
    </row>
    <row r="5" spans="1:11" ht="65" x14ac:dyDescent="0.25">
      <c r="A5" s="26" t="s">
        <v>0</v>
      </c>
      <c r="B5" s="26" t="s">
        <v>1</v>
      </c>
      <c r="C5" s="26" t="s">
        <v>2</v>
      </c>
      <c r="D5" s="26" t="s">
        <v>3</v>
      </c>
      <c r="E5" s="26" t="s">
        <v>4</v>
      </c>
      <c r="F5" s="26" t="s">
        <v>16</v>
      </c>
      <c r="G5" s="26" t="s">
        <v>53</v>
      </c>
      <c r="H5" s="26" t="s">
        <v>54</v>
      </c>
      <c r="I5" s="26" t="s">
        <v>9</v>
      </c>
      <c r="J5" s="27" t="s">
        <v>44</v>
      </c>
    </row>
    <row r="6" spans="1:11" ht="13" x14ac:dyDescent="0.25">
      <c r="A6" s="26" t="s">
        <v>25</v>
      </c>
      <c r="B6" s="27"/>
      <c r="C6" s="27"/>
      <c r="D6" s="1014" t="s">
        <v>6</v>
      </c>
      <c r="E6" s="1014"/>
      <c r="F6" s="22"/>
      <c r="G6" s="27"/>
      <c r="H6" s="27"/>
      <c r="I6" s="27"/>
      <c r="J6" s="27"/>
    </row>
    <row r="7" spans="1:11" ht="13" x14ac:dyDescent="0.25">
      <c r="A7" s="49"/>
      <c r="B7" s="27"/>
      <c r="C7" s="27"/>
      <c r="D7" s="22"/>
      <c r="E7" s="22"/>
      <c r="F7" s="22"/>
      <c r="G7" s="27"/>
      <c r="H7" s="27"/>
      <c r="I7" s="27"/>
      <c r="J7" s="27"/>
    </row>
    <row r="8" spans="1:11" s="50" customFormat="1" ht="33.75" customHeight="1" x14ac:dyDescent="0.25">
      <c r="A8" s="40">
        <f>'20.05.30'!A20+1</f>
        <v>103</v>
      </c>
      <c r="B8" s="549" t="s">
        <v>381</v>
      </c>
      <c r="C8" s="58" t="s">
        <v>279</v>
      </c>
      <c r="D8" s="745">
        <v>0</v>
      </c>
      <c r="E8" s="501"/>
      <c r="F8" s="120"/>
      <c r="G8" s="584"/>
      <c r="H8" s="584"/>
      <c r="I8" s="39"/>
      <c r="J8" s="41"/>
      <c r="K8" s="50" t="s">
        <v>475</v>
      </c>
    </row>
    <row r="9" spans="1:11" ht="13" x14ac:dyDescent="0.25">
      <c r="A9" s="71"/>
      <c r="B9" s="1012" t="s">
        <v>11</v>
      </c>
      <c r="C9" s="1013"/>
      <c r="D9" s="80">
        <f>SUM(D8:D8)</f>
        <v>0</v>
      </c>
      <c r="E9" s="80">
        <f>SUM(E8:E8)</f>
        <v>0</v>
      </c>
      <c r="F9" s="88"/>
      <c r="G9" s="71"/>
      <c r="H9" s="71"/>
      <c r="I9" s="71"/>
      <c r="J9" s="89"/>
    </row>
    <row r="10" spans="1:11" x14ac:dyDescent="0.25">
      <c r="A10" s="75"/>
      <c r="B10" s="75"/>
      <c r="C10" s="75"/>
      <c r="D10" s="82"/>
      <c r="E10" s="82"/>
      <c r="F10" s="75"/>
      <c r="G10" s="75"/>
      <c r="H10" s="75"/>
      <c r="I10" s="75"/>
      <c r="J10" s="75"/>
    </row>
    <row r="11" spans="1:11" x14ac:dyDescent="0.25">
      <c r="A11" s="75"/>
      <c r="B11" s="75"/>
      <c r="C11" s="75"/>
      <c r="D11" s="82"/>
      <c r="E11" s="82"/>
      <c r="F11" s="75"/>
      <c r="G11" s="75"/>
      <c r="H11" s="75"/>
      <c r="I11" s="75"/>
      <c r="J11" s="75"/>
    </row>
    <row r="12" spans="1:11" x14ac:dyDescent="0.25">
      <c r="A12" s="75"/>
      <c r="B12" s="75"/>
      <c r="C12" s="75"/>
      <c r="D12" s="75"/>
      <c r="E12" s="90"/>
      <c r="F12" s="75"/>
      <c r="G12" s="75"/>
      <c r="H12" s="75"/>
      <c r="I12" s="75"/>
      <c r="J12" s="75"/>
    </row>
    <row r="13" spans="1:11" x14ac:dyDescent="0.25">
      <c r="A13" s="75"/>
      <c r="B13" s="75"/>
      <c r="C13" s="75"/>
      <c r="D13" s="75"/>
      <c r="E13" s="75"/>
      <c r="F13" s="75"/>
      <c r="G13" s="75"/>
      <c r="H13" s="75"/>
      <c r="I13" s="75"/>
      <c r="J13" s="75"/>
    </row>
    <row r="14" spans="1:11" x14ac:dyDescent="0.25">
      <c r="A14" s="75"/>
      <c r="B14" s="75"/>
      <c r="C14" s="75"/>
      <c r="D14" s="75"/>
      <c r="E14" s="75"/>
      <c r="F14" s="75"/>
      <c r="G14" s="75"/>
      <c r="H14" s="75"/>
      <c r="I14" s="75"/>
      <c r="J14" s="75"/>
    </row>
    <row r="15" spans="1:11" x14ac:dyDescent="0.25">
      <c r="A15" s="75"/>
      <c r="B15" s="75"/>
      <c r="C15" s="75"/>
      <c r="D15" s="75"/>
      <c r="E15" s="75"/>
      <c r="F15" s="75"/>
      <c r="G15" s="75"/>
      <c r="H15" s="75"/>
      <c r="I15" s="75"/>
      <c r="J15" s="75"/>
    </row>
    <row r="16" spans="1:11" x14ac:dyDescent="0.25">
      <c r="A16" s="75"/>
      <c r="B16" s="75"/>
      <c r="C16" s="75"/>
      <c r="D16" s="75"/>
      <c r="E16" s="75"/>
      <c r="F16" s="75"/>
      <c r="G16" s="75"/>
      <c r="H16" s="75"/>
      <c r="I16" s="75"/>
      <c r="J16" s="75"/>
    </row>
    <row r="17" spans="1:11" x14ac:dyDescent="0.25">
      <c r="A17" s="75"/>
      <c r="B17" s="75"/>
      <c r="C17" s="75"/>
      <c r="D17" s="75"/>
      <c r="E17" s="75"/>
      <c r="F17" s="75"/>
      <c r="G17" s="75"/>
      <c r="H17" s="75"/>
      <c r="I17" s="75"/>
      <c r="J17" s="75"/>
    </row>
    <row r="18" spans="1:11" x14ac:dyDescent="0.25">
      <c r="A18" s="75"/>
      <c r="B18" s="75"/>
      <c r="C18" s="75"/>
      <c r="D18" s="75"/>
      <c r="E18" s="75"/>
      <c r="F18" s="75"/>
      <c r="G18" s="75"/>
      <c r="H18" s="75"/>
      <c r="I18" s="75"/>
      <c r="J18" s="75"/>
    </row>
    <row r="19" spans="1:11" x14ac:dyDescent="0.25">
      <c r="A19" s="75"/>
      <c r="B19" s="75"/>
      <c r="C19" s="75"/>
      <c r="D19" s="75"/>
      <c r="E19" s="75"/>
      <c r="F19" s="75"/>
      <c r="G19" s="75"/>
      <c r="H19" s="75"/>
      <c r="I19" s="75"/>
      <c r="J19" s="75"/>
    </row>
    <row r="20" spans="1:11" x14ac:dyDescent="0.25">
      <c r="A20" s="75"/>
      <c r="B20" s="75"/>
      <c r="C20" s="75"/>
      <c r="D20" s="75"/>
      <c r="E20" s="75"/>
      <c r="F20" s="75"/>
      <c r="G20" s="75"/>
      <c r="H20" s="75"/>
      <c r="I20" s="75"/>
      <c r="J20" s="75"/>
      <c r="K20" s="75"/>
    </row>
    <row r="21" spans="1:11" x14ac:dyDescent="0.25">
      <c r="A21" s="75"/>
      <c r="B21" s="75"/>
      <c r="C21" s="75"/>
      <c r="D21" s="75"/>
      <c r="E21" s="75"/>
      <c r="F21" s="75"/>
      <c r="G21" s="75"/>
      <c r="H21" s="75"/>
      <c r="I21" s="75"/>
      <c r="J21" s="75"/>
    </row>
    <row r="22" spans="1:11" x14ac:dyDescent="0.25">
      <c r="A22" s="75"/>
      <c r="B22" s="75"/>
      <c r="C22" s="75"/>
      <c r="D22" s="75"/>
      <c r="E22" s="75"/>
      <c r="F22" s="75"/>
      <c r="G22" s="75"/>
      <c r="H22" s="75"/>
      <c r="I22" s="75"/>
      <c r="J22" s="75"/>
    </row>
    <row r="23" spans="1:11" x14ac:dyDescent="0.25">
      <c r="A23" s="75"/>
      <c r="B23" s="75"/>
      <c r="C23" s="75"/>
      <c r="D23" s="75"/>
      <c r="E23" s="75"/>
      <c r="F23" s="75"/>
      <c r="G23" s="75"/>
      <c r="H23" s="75"/>
      <c r="I23" s="75"/>
      <c r="J23" s="75"/>
    </row>
    <row r="24" spans="1:11" x14ac:dyDescent="0.25">
      <c r="A24" s="75"/>
      <c r="B24" s="75"/>
      <c r="C24" s="75"/>
      <c r="D24" s="75"/>
      <c r="E24" s="75"/>
      <c r="F24" s="75"/>
      <c r="G24" s="75"/>
      <c r="H24" s="75"/>
      <c r="I24" s="75"/>
      <c r="J24" s="75"/>
    </row>
    <row r="25" spans="1:11" x14ac:dyDescent="0.25">
      <c r="A25" s="75"/>
      <c r="B25" s="75"/>
      <c r="C25" s="75"/>
      <c r="D25" s="75"/>
      <c r="E25" s="75"/>
      <c r="F25" s="75"/>
      <c r="G25" s="75"/>
      <c r="H25" s="75"/>
      <c r="I25" s="75"/>
      <c r="J25" s="75"/>
    </row>
    <row r="26" spans="1:11" x14ac:dyDescent="0.25">
      <c r="A26" s="75"/>
      <c r="B26" s="75"/>
      <c r="C26" s="75"/>
      <c r="D26" s="75"/>
      <c r="E26" s="75"/>
      <c r="F26" s="75"/>
      <c r="G26" s="75"/>
      <c r="H26" s="75"/>
      <c r="I26" s="75"/>
      <c r="J26" s="75"/>
    </row>
    <row r="27" spans="1:11" x14ac:dyDescent="0.25">
      <c r="A27" s="75"/>
      <c r="B27" s="75"/>
      <c r="C27" s="75"/>
      <c r="D27" s="75"/>
      <c r="E27" s="75"/>
      <c r="F27" s="75"/>
      <c r="G27" s="75"/>
      <c r="H27" s="75"/>
      <c r="I27" s="75"/>
      <c r="J27" s="75"/>
    </row>
    <row r="28" spans="1:11" x14ac:dyDescent="0.25">
      <c r="A28" s="75"/>
      <c r="B28" s="75"/>
      <c r="C28" s="75"/>
      <c r="D28" s="75"/>
      <c r="E28" s="75"/>
      <c r="F28" s="75"/>
      <c r="G28" s="75"/>
      <c r="H28" s="75"/>
      <c r="I28" s="75"/>
      <c r="J28" s="75"/>
    </row>
    <row r="29" spans="1:11" x14ac:dyDescent="0.25">
      <c r="A29" s="75"/>
      <c r="B29" s="75"/>
      <c r="C29" s="75"/>
      <c r="D29" s="75"/>
      <c r="E29" s="75"/>
      <c r="F29" s="75"/>
      <c r="G29" s="75"/>
      <c r="H29" s="75"/>
      <c r="I29" s="75"/>
      <c r="J29" s="75"/>
    </row>
    <row r="30" spans="1:11" x14ac:dyDescent="0.25">
      <c r="A30" s="75"/>
      <c r="B30" s="75"/>
      <c r="C30" s="75"/>
      <c r="D30" s="75"/>
      <c r="E30" s="75"/>
      <c r="F30" s="75"/>
      <c r="G30" s="75"/>
      <c r="H30" s="75"/>
      <c r="I30" s="75"/>
      <c r="J30" s="75"/>
    </row>
    <row r="31" spans="1:11" x14ac:dyDescent="0.25">
      <c r="A31" s="75"/>
      <c r="B31" s="75"/>
      <c r="C31" s="75"/>
      <c r="D31" s="75"/>
      <c r="E31" s="75"/>
      <c r="F31" s="75"/>
      <c r="G31" s="75"/>
      <c r="H31" s="75"/>
      <c r="I31" s="75"/>
      <c r="J31" s="75"/>
    </row>
  </sheetData>
  <mergeCells count="4">
    <mergeCell ref="B9:C9"/>
    <mergeCell ref="D6:E6"/>
    <mergeCell ref="G4:H4"/>
    <mergeCell ref="A3:J3"/>
  </mergeCells>
  <phoneticPr fontId="2" type="noConversion"/>
  <pageMargins left="0" right="0" top="0.25" bottom="0.25" header="0" footer="0"/>
  <pageSetup paperSize="9" orientation="landscape" r:id="rId1"/>
  <headerFooter alignWithMargins="0"/>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3:Q36"/>
  <sheetViews>
    <sheetView workbookViewId="0">
      <selection activeCell="B11" sqref="B11"/>
    </sheetView>
  </sheetViews>
  <sheetFormatPr defaultRowHeight="12.5" x14ac:dyDescent="0.25"/>
  <cols>
    <col min="1" max="1" width="7.81640625" customWidth="1"/>
    <col min="2" max="2" width="34.7265625" customWidth="1"/>
    <col min="3" max="3" width="13.7265625" customWidth="1"/>
    <col min="4" max="4" width="10.26953125" style="24" customWidth="1"/>
    <col min="5" max="5" width="10.7265625" style="24" customWidth="1"/>
    <col min="6" max="6" width="11.7265625" customWidth="1"/>
    <col min="7" max="7" width="12" customWidth="1"/>
    <col min="8" max="8" width="11.81640625" customWidth="1"/>
    <col min="9" max="9" width="14.7265625" customWidth="1"/>
    <col min="10" max="10" width="13.26953125" customWidth="1"/>
    <col min="14" max="15" width="11.54296875" bestFit="1" customWidth="1"/>
    <col min="17" max="17" width="10.1796875" bestFit="1" customWidth="1"/>
  </cols>
  <sheetData>
    <row r="3" spans="1:17" ht="13" x14ac:dyDescent="0.3">
      <c r="A3" s="990" t="s">
        <v>240</v>
      </c>
      <c r="B3" s="990"/>
      <c r="C3" s="990"/>
      <c r="D3" s="990"/>
      <c r="E3" s="990"/>
      <c r="F3" s="990"/>
      <c r="G3" s="990"/>
      <c r="H3" s="990"/>
      <c r="I3" s="990"/>
      <c r="J3" s="990"/>
    </row>
    <row r="4" spans="1:17" x14ac:dyDescent="0.25">
      <c r="G4" s="1011"/>
      <c r="H4" s="1011"/>
    </row>
    <row r="5" spans="1:17" ht="65" x14ac:dyDescent="0.25">
      <c r="A5" s="26" t="s">
        <v>0</v>
      </c>
      <c r="B5" s="26" t="s">
        <v>1</v>
      </c>
      <c r="C5" s="26" t="s">
        <v>2</v>
      </c>
      <c r="D5" s="70" t="s">
        <v>3</v>
      </c>
      <c r="E5" s="70" t="s">
        <v>4</v>
      </c>
      <c r="F5" s="26" t="s">
        <v>16</v>
      </c>
      <c r="G5" s="26" t="s">
        <v>53</v>
      </c>
      <c r="H5" s="26" t="s">
        <v>54</v>
      </c>
      <c r="I5" s="26" t="s">
        <v>9</v>
      </c>
      <c r="J5" s="27" t="s">
        <v>44</v>
      </c>
    </row>
    <row r="6" spans="1:17" ht="13" x14ac:dyDescent="0.25">
      <c r="A6" s="26">
        <v>20.12</v>
      </c>
      <c r="B6" s="27"/>
      <c r="C6" s="27"/>
      <c r="D6" s="1015" t="s">
        <v>6</v>
      </c>
      <c r="E6" s="1015"/>
      <c r="F6" s="22"/>
      <c r="G6" s="27"/>
      <c r="H6" s="27"/>
      <c r="I6" s="27"/>
      <c r="J6" s="27"/>
    </row>
    <row r="7" spans="1:17" ht="13" x14ac:dyDescent="0.25">
      <c r="A7" s="49"/>
      <c r="B7" s="27"/>
      <c r="C7" s="27"/>
      <c r="D7" s="764"/>
      <c r="E7" s="764"/>
      <c r="F7" s="22"/>
      <c r="G7" s="27"/>
      <c r="H7" s="27"/>
      <c r="I7" s="27"/>
      <c r="J7" s="27"/>
    </row>
    <row r="8" spans="1:17" s="50" customFormat="1" ht="51" customHeight="1" x14ac:dyDescent="0.25">
      <c r="A8" s="40">
        <f>'20.11'!A8+1</f>
        <v>104</v>
      </c>
      <c r="B8" s="544" t="s">
        <v>260</v>
      </c>
      <c r="C8" s="58" t="s">
        <v>261</v>
      </c>
      <c r="D8" s="602">
        <v>30790</v>
      </c>
      <c r="E8" s="602">
        <f>D8*1.19</f>
        <v>36640.1</v>
      </c>
      <c r="F8" s="120" t="s">
        <v>40</v>
      </c>
      <c r="G8" s="86" t="s">
        <v>242</v>
      </c>
      <c r="H8" s="86" t="s">
        <v>302</v>
      </c>
      <c r="I8" s="40" t="s">
        <v>364</v>
      </c>
      <c r="J8" s="41" t="s">
        <v>262</v>
      </c>
      <c r="K8" s="50" t="s">
        <v>408</v>
      </c>
      <c r="L8" s="1016"/>
      <c r="M8" s="1016"/>
      <c r="N8" s="1016"/>
      <c r="O8" s="1016"/>
      <c r="P8" s="1016"/>
      <c r="Q8" s="1016"/>
    </row>
    <row r="9" spans="1:17" s="50" customFormat="1" ht="46.5" customHeight="1" x14ac:dyDescent="0.25">
      <c r="A9" s="40">
        <f>A8+1</f>
        <v>105</v>
      </c>
      <c r="B9" s="544" t="s">
        <v>304</v>
      </c>
      <c r="C9" s="58" t="s">
        <v>305</v>
      </c>
      <c r="D9" s="602">
        <v>1320</v>
      </c>
      <c r="E9" s="602">
        <f>D9*1.19</f>
        <v>1570.8</v>
      </c>
      <c r="F9" s="120" t="s">
        <v>40</v>
      </c>
      <c r="G9" s="86" t="s">
        <v>242</v>
      </c>
      <c r="H9" s="86" t="s">
        <v>302</v>
      </c>
      <c r="I9" s="40" t="s">
        <v>371</v>
      </c>
      <c r="J9" s="41" t="s">
        <v>289</v>
      </c>
      <c r="L9" s="530"/>
      <c r="M9" s="530"/>
      <c r="N9" s="530"/>
      <c r="O9" s="530"/>
      <c r="P9" s="530"/>
      <c r="Q9" s="530"/>
    </row>
    <row r="10" spans="1:17" s="50" customFormat="1" ht="84" customHeight="1" x14ac:dyDescent="0.25">
      <c r="A10" s="723">
        <f>A9+1</f>
        <v>106</v>
      </c>
      <c r="B10" s="744" t="s">
        <v>361</v>
      </c>
      <c r="C10" s="58" t="s">
        <v>358</v>
      </c>
      <c r="D10" s="765">
        <v>0</v>
      </c>
      <c r="E10" s="602">
        <f>D10*1.19</f>
        <v>0</v>
      </c>
      <c r="F10" s="120" t="s">
        <v>40</v>
      </c>
      <c r="G10" s="86" t="s">
        <v>242</v>
      </c>
      <c r="H10" s="86" t="s">
        <v>302</v>
      </c>
      <c r="I10" s="40" t="s">
        <v>375</v>
      </c>
      <c r="J10" s="41" t="s">
        <v>289</v>
      </c>
      <c r="L10" s="530"/>
      <c r="M10" s="530">
        <v>80284</v>
      </c>
      <c r="N10" s="530">
        <f>17599.99/1.19</f>
        <v>14789.907563025212</v>
      </c>
      <c r="O10" s="530">
        <f>M10-N10</f>
        <v>65494.092436974788</v>
      </c>
      <c r="P10" s="530"/>
      <c r="Q10" s="530"/>
    </row>
    <row r="11" spans="1:17" s="50" customFormat="1" ht="84" customHeight="1" x14ac:dyDescent="0.25">
      <c r="A11" s="40">
        <f>A10+1</f>
        <v>107</v>
      </c>
      <c r="B11" s="549" t="s">
        <v>415</v>
      </c>
      <c r="C11" s="295" t="s">
        <v>416</v>
      </c>
      <c r="D11" s="602">
        <v>3500</v>
      </c>
      <c r="E11" s="602">
        <f>D11*1.19</f>
        <v>4165</v>
      </c>
      <c r="F11" s="120" t="s">
        <v>40</v>
      </c>
      <c r="G11" s="86" t="s">
        <v>242</v>
      </c>
      <c r="H11" s="86" t="s">
        <v>392</v>
      </c>
      <c r="I11" s="40" t="s">
        <v>371</v>
      </c>
      <c r="J11" s="41" t="s">
        <v>417</v>
      </c>
      <c r="L11" s="530"/>
      <c r="M11" s="530"/>
      <c r="N11" s="530"/>
      <c r="O11" s="530"/>
      <c r="P11" s="530"/>
      <c r="Q11" s="530"/>
    </row>
    <row r="12" spans="1:17" s="50" customFormat="1" ht="84" customHeight="1" x14ac:dyDescent="0.25">
      <c r="A12" s="723">
        <f>A11+1</f>
        <v>108</v>
      </c>
      <c r="B12" s="549" t="s">
        <v>460</v>
      </c>
      <c r="C12" s="295"/>
      <c r="D12" s="602">
        <v>0</v>
      </c>
      <c r="E12" s="602">
        <v>0</v>
      </c>
      <c r="F12" s="120" t="s">
        <v>465</v>
      </c>
      <c r="G12" s="86"/>
      <c r="H12" s="86"/>
      <c r="I12" s="40"/>
      <c r="L12" s="530"/>
      <c r="M12" s="530"/>
      <c r="N12" s="530"/>
      <c r="O12" s="530"/>
      <c r="P12" s="530"/>
      <c r="Q12" s="530"/>
    </row>
    <row r="13" spans="1:17" s="50" customFormat="1" ht="84" customHeight="1" x14ac:dyDescent="0.25">
      <c r="A13" s="723">
        <f>A12+1</f>
        <v>109</v>
      </c>
      <c r="B13" s="549" t="s">
        <v>466</v>
      </c>
      <c r="C13" s="295" t="s">
        <v>358</v>
      </c>
      <c r="D13" s="602">
        <v>57500</v>
      </c>
      <c r="E13" s="602">
        <f>D13*1.19</f>
        <v>68425</v>
      </c>
      <c r="F13" s="120" t="s">
        <v>40</v>
      </c>
      <c r="G13" s="86" t="s">
        <v>464</v>
      </c>
      <c r="H13" s="86" t="s">
        <v>346</v>
      </c>
      <c r="I13" s="40" t="s">
        <v>371</v>
      </c>
      <c r="J13" s="41" t="s">
        <v>461</v>
      </c>
      <c r="L13" s="530"/>
      <c r="M13" s="530"/>
      <c r="N13" s="530"/>
      <c r="O13" s="722"/>
      <c r="P13" s="530"/>
      <c r="Q13" s="530"/>
    </row>
    <row r="14" spans="1:17" ht="13" x14ac:dyDescent="0.25">
      <c r="A14" s="71"/>
      <c r="B14" s="1012" t="s">
        <v>11</v>
      </c>
      <c r="C14" s="1013"/>
      <c r="D14" s="80">
        <f>SUM(D8:D13)</f>
        <v>93110</v>
      </c>
      <c r="E14" s="80">
        <f>SUM(E8:E13)</f>
        <v>110800.9</v>
      </c>
      <c r="F14" s="88"/>
      <c r="G14" s="71"/>
      <c r="H14" s="71"/>
      <c r="I14" s="71"/>
      <c r="J14" s="89"/>
    </row>
    <row r="15" spans="1:17" x14ac:dyDescent="0.25">
      <c r="A15" s="75"/>
      <c r="B15" s="75"/>
      <c r="C15" s="75"/>
      <c r="D15" s="766"/>
      <c r="E15" s="766"/>
      <c r="F15" s="75"/>
      <c r="G15" s="75"/>
      <c r="H15" s="75"/>
      <c r="I15" s="75"/>
      <c r="J15" s="75"/>
    </row>
    <row r="16" spans="1:17" x14ac:dyDescent="0.25">
      <c r="A16" s="75"/>
      <c r="B16" s="75"/>
      <c r="C16" s="75"/>
      <c r="D16" s="766"/>
      <c r="E16" s="766"/>
      <c r="F16" s="75"/>
      <c r="G16" s="75"/>
      <c r="H16" s="75"/>
      <c r="I16" s="75"/>
      <c r="J16" s="75"/>
    </row>
    <row r="17" spans="1:17" x14ac:dyDescent="0.25">
      <c r="A17" s="75"/>
      <c r="B17" s="75"/>
      <c r="C17" s="75"/>
      <c r="D17" s="767"/>
      <c r="E17" s="767"/>
      <c r="F17" s="75"/>
      <c r="G17" s="75"/>
      <c r="H17" s="75"/>
      <c r="I17" s="75"/>
      <c r="J17" s="75"/>
    </row>
    <row r="18" spans="1:17" x14ac:dyDescent="0.25">
      <c r="A18" s="75"/>
      <c r="B18" s="75"/>
      <c r="C18" s="75"/>
      <c r="D18" s="767"/>
      <c r="E18" s="767"/>
      <c r="F18" s="75"/>
      <c r="G18" s="75"/>
      <c r="H18" s="75"/>
      <c r="I18" s="75"/>
      <c r="J18" s="75"/>
    </row>
    <row r="19" spans="1:17" x14ac:dyDescent="0.25">
      <c r="A19" s="75"/>
      <c r="B19" s="75"/>
      <c r="C19" s="75"/>
      <c r="D19" s="767"/>
      <c r="E19" s="767"/>
      <c r="F19" s="75"/>
      <c r="G19" s="75"/>
      <c r="H19" s="75"/>
      <c r="I19" s="75"/>
      <c r="J19" s="75"/>
    </row>
    <row r="20" spans="1:17" x14ac:dyDescent="0.25">
      <c r="A20" s="75"/>
      <c r="B20" s="75"/>
      <c r="C20" s="75"/>
      <c r="D20" s="767"/>
      <c r="E20" s="767"/>
      <c r="F20" s="75"/>
      <c r="G20" s="75"/>
      <c r="H20" s="75"/>
      <c r="I20" s="75"/>
      <c r="J20" s="75"/>
      <c r="N20" s="48"/>
    </row>
    <row r="21" spans="1:17" x14ac:dyDescent="0.25">
      <c r="A21" s="75"/>
      <c r="B21" s="75"/>
      <c r="C21" s="75"/>
      <c r="D21" s="767"/>
      <c r="E21" s="767"/>
      <c r="F21" s="75"/>
      <c r="G21" s="75"/>
      <c r="H21" s="75"/>
      <c r="I21" s="75"/>
      <c r="J21" s="75"/>
      <c r="Q21" s="48"/>
    </row>
    <row r="22" spans="1:17" x14ac:dyDescent="0.25">
      <c r="A22" s="75"/>
      <c r="B22" s="75"/>
      <c r="C22" s="75"/>
      <c r="D22" s="767"/>
      <c r="E22" s="767"/>
      <c r="F22" s="75"/>
      <c r="G22" s="75"/>
      <c r="H22" s="75"/>
      <c r="I22" s="75"/>
      <c r="J22" s="75"/>
    </row>
    <row r="23" spans="1:17" x14ac:dyDescent="0.25">
      <c r="A23" s="75"/>
      <c r="B23" s="75"/>
      <c r="C23" s="75"/>
      <c r="D23" s="767"/>
      <c r="E23" s="767"/>
      <c r="F23" s="75"/>
      <c r="G23" s="75"/>
      <c r="H23" s="75"/>
      <c r="I23" s="75"/>
      <c r="J23" s="75"/>
    </row>
    <row r="24" spans="1:17" x14ac:dyDescent="0.25">
      <c r="A24" s="75"/>
      <c r="B24" s="75"/>
      <c r="C24" s="75"/>
      <c r="D24" s="767"/>
      <c r="E24" s="767"/>
      <c r="F24" s="75"/>
      <c r="G24" s="75"/>
      <c r="H24" s="75"/>
      <c r="I24" s="75"/>
    </row>
    <row r="25" spans="1:17" x14ac:dyDescent="0.25">
      <c r="A25" s="75"/>
      <c r="B25" s="75"/>
      <c r="C25" s="75"/>
      <c r="D25" s="767"/>
      <c r="E25" s="767"/>
      <c r="F25" s="75"/>
      <c r="G25" s="75"/>
      <c r="H25" s="75"/>
      <c r="I25" s="75"/>
      <c r="J25" s="75"/>
    </row>
    <row r="26" spans="1:17" x14ac:dyDescent="0.25">
      <c r="A26" s="75"/>
      <c r="B26" s="75"/>
      <c r="C26" s="75"/>
      <c r="D26" s="767"/>
      <c r="E26" s="767"/>
      <c r="F26" s="75"/>
      <c r="G26" s="75"/>
      <c r="H26" s="75"/>
      <c r="I26" s="75"/>
      <c r="J26" s="75"/>
    </row>
    <row r="27" spans="1:17" x14ac:dyDescent="0.25">
      <c r="A27" s="75"/>
      <c r="B27" s="75"/>
      <c r="C27" s="75"/>
      <c r="D27" s="767"/>
      <c r="E27" s="767"/>
      <c r="F27" s="75"/>
      <c r="G27" s="75"/>
      <c r="H27" s="75"/>
      <c r="I27" s="75"/>
      <c r="J27" s="75"/>
    </row>
    <row r="28" spans="1:17" x14ac:dyDescent="0.25">
      <c r="A28" s="75"/>
      <c r="B28" s="75"/>
      <c r="C28" s="75"/>
      <c r="D28" s="767"/>
      <c r="E28" s="767"/>
      <c r="F28" s="75"/>
      <c r="G28" s="75"/>
      <c r="H28" s="75"/>
      <c r="I28" s="75"/>
      <c r="J28" s="75"/>
    </row>
    <row r="29" spans="1:17" x14ac:dyDescent="0.25">
      <c r="A29" s="75"/>
      <c r="B29" s="75"/>
      <c r="C29" s="75"/>
      <c r="D29" s="767"/>
      <c r="E29" s="767"/>
      <c r="F29" s="75"/>
      <c r="G29" s="75"/>
      <c r="H29" s="75"/>
      <c r="I29" s="75"/>
      <c r="J29" s="75"/>
    </row>
    <row r="30" spans="1:17" x14ac:dyDescent="0.25">
      <c r="A30" s="75"/>
      <c r="B30" s="75"/>
      <c r="C30" s="75"/>
      <c r="D30" s="767"/>
      <c r="E30" s="767"/>
      <c r="F30" s="75"/>
      <c r="G30" s="75"/>
      <c r="H30" s="75"/>
      <c r="I30" s="75"/>
      <c r="J30" s="75"/>
    </row>
    <row r="31" spans="1:17" x14ac:dyDescent="0.25">
      <c r="A31" s="75"/>
      <c r="B31" s="75"/>
      <c r="C31" s="75"/>
      <c r="D31" s="767"/>
      <c r="E31" s="767"/>
      <c r="F31" s="75"/>
      <c r="G31" s="75"/>
      <c r="H31" s="75"/>
      <c r="I31" s="75"/>
      <c r="J31" s="75"/>
    </row>
    <row r="32" spans="1:17" x14ac:dyDescent="0.25">
      <c r="A32" s="75"/>
      <c r="B32" s="75"/>
      <c r="C32" s="75"/>
      <c r="D32" s="767"/>
      <c r="E32" s="767"/>
      <c r="F32" s="75"/>
      <c r="G32" s="75"/>
      <c r="H32" s="75"/>
      <c r="I32" s="75"/>
      <c r="J32" s="75"/>
    </row>
    <row r="33" spans="1:10" x14ac:dyDescent="0.25">
      <c r="A33" s="75"/>
      <c r="B33" s="75"/>
      <c r="C33" s="75"/>
      <c r="D33" s="767"/>
      <c r="E33" s="767"/>
      <c r="F33" s="75"/>
      <c r="G33" s="75"/>
      <c r="H33" s="75"/>
      <c r="I33" s="75"/>
      <c r="J33" s="75"/>
    </row>
    <row r="34" spans="1:10" x14ac:dyDescent="0.25">
      <c r="A34" s="75"/>
      <c r="B34" s="75"/>
      <c r="C34" s="75"/>
      <c r="D34" s="767"/>
      <c r="E34" s="767"/>
      <c r="F34" s="75"/>
      <c r="G34" s="75"/>
      <c r="H34" s="75"/>
      <c r="I34" s="75"/>
      <c r="J34" s="75"/>
    </row>
    <row r="35" spans="1:10" x14ac:dyDescent="0.25">
      <c r="A35" s="75"/>
      <c r="B35" s="75"/>
      <c r="C35" s="75"/>
      <c r="D35" s="767"/>
      <c r="E35" s="767"/>
      <c r="F35" s="75"/>
      <c r="G35" s="75"/>
      <c r="H35" s="75"/>
      <c r="I35" s="75"/>
      <c r="J35" s="75"/>
    </row>
    <row r="36" spans="1:10" x14ac:dyDescent="0.25">
      <c r="A36" s="75"/>
      <c r="B36" s="75"/>
      <c r="C36" s="75"/>
      <c r="D36" s="767"/>
      <c r="E36" s="767"/>
      <c r="F36" s="75"/>
      <c r="G36" s="75"/>
      <c r="H36" s="75"/>
      <c r="I36" s="75"/>
      <c r="J36" s="75"/>
    </row>
  </sheetData>
  <mergeCells count="5">
    <mergeCell ref="A3:J3"/>
    <mergeCell ref="G4:H4"/>
    <mergeCell ref="D6:E6"/>
    <mergeCell ref="B14:C14"/>
    <mergeCell ref="L8:Q8"/>
  </mergeCells>
  <pageMargins left="0.7" right="0.7" top="0.75" bottom="0.75" header="0.3" footer="0.3"/>
  <pageSetup paperSize="9"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3:J9"/>
  <sheetViews>
    <sheetView workbookViewId="0">
      <selection activeCell="E7" sqref="E7"/>
    </sheetView>
  </sheetViews>
  <sheetFormatPr defaultColWidth="9.1796875" defaultRowHeight="12.5" x14ac:dyDescent="0.25"/>
  <cols>
    <col min="1" max="1" width="8.26953125" style="297" customWidth="1"/>
    <col min="2" max="2" width="26" style="297" customWidth="1"/>
    <col min="3" max="3" width="16.81640625" style="297" customWidth="1"/>
    <col min="4" max="4" width="15.26953125" style="297" customWidth="1"/>
    <col min="5" max="5" width="15.7265625" style="297" customWidth="1"/>
    <col min="6" max="6" width="12.81640625" style="297" customWidth="1"/>
    <col min="7" max="7" width="15.26953125" style="297" customWidth="1"/>
    <col min="8" max="8" width="14" style="297" customWidth="1"/>
    <col min="9" max="9" width="14.1796875" style="297" customWidth="1"/>
    <col min="10" max="16384" width="9.1796875" style="297"/>
  </cols>
  <sheetData>
    <row r="3" spans="1:10" ht="14" x14ac:dyDescent="0.25">
      <c r="A3" s="1017" t="s">
        <v>241</v>
      </c>
      <c r="B3" s="1017"/>
      <c r="C3" s="1017"/>
      <c r="D3" s="1017"/>
      <c r="E3" s="1017"/>
      <c r="F3" s="1017"/>
      <c r="G3" s="1017"/>
      <c r="H3" s="1017"/>
      <c r="I3" s="1017"/>
    </row>
    <row r="4" spans="1:10" ht="13" x14ac:dyDescent="0.25">
      <c r="A4" s="298"/>
      <c r="B4" s="298"/>
      <c r="C4" s="298"/>
      <c r="D4" s="298"/>
      <c r="E4" s="298"/>
      <c r="F4" s="298"/>
      <c r="G4" s="1018"/>
      <c r="H4" s="1018"/>
      <c r="I4" s="299"/>
    </row>
    <row r="5" spans="1:10" ht="65" x14ac:dyDescent="0.25">
      <c r="A5" s="300" t="s">
        <v>0</v>
      </c>
      <c r="B5" s="301" t="s">
        <v>142</v>
      </c>
      <c r="C5" s="302" t="s">
        <v>2</v>
      </c>
      <c r="D5" s="301" t="s">
        <v>143</v>
      </c>
      <c r="E5" s="303" t="s">
        <v>4</v>
      </c>
      <c r="F5" s="300" t="s">
        <v>16</v>
      </c>
      <c r="G5" s="300" t="s">
        <v>144</v>
      </c>
      <c r="H5" s="300" t="s">
        <v>145</v>
      </c>
      <c r="I5" s="303" t="s">
        <v>9</v>
      </c>
    </row>
    <row r="6" spans="1:10" ht="13" x14ac:dyDescent="0.25">
      <c r="A6" s="302">
        <v>20.13</v>
      </c>
      <c r="B6" s="304"/>
      <c r="C6" s="304"/>
      <c r="D6" s="305"/>
      <c r="E6" s="306"/>
      <c r="F6" s="307"/>
      <c r="G6" s="304"/>
      <c r="H6" s="304"/>
      <c r="I6" s="306"/>
    </row>
    <row r="7" spans="1:10" ht="70.5" customHeight="1" x14ac:dyDescent="0.25">
      <c r="A7" s="308">
        <f>'20.12'!A13+1</f>
        <v>110</v>
      </c>
      <c r="B7" s="559" t="s">
        <v>146</v>
      </c>
      <c r="C7" s="309" t="s">
        <v>147</v>
      </c>
      <c r="D7" s="487">
        <v>75630.25</v>
      </c>
      <c r="E7" s="487">
        <f>D7*1.19</f>
        <v>89999.997499999998</v>
      </c>
      <c r="F7" s="296" t="s">
        <v>40</v>
      </c>
      <c r="G7" s="144" t="s">
        <v>242</v>
      </c>
      <c r="H7" s="144" t="s">
        <v>350</v>
      </c>
      <c r="I7" s="40" t="s">
        <v>197</v>
      </c>
    </row>
    <row r="8" spans="1:10" x14ac:dyDescent="0.25">
      <c r="A8" s="308"/>
      <c r="B8" s="312"/>
      <c r="C8" s="313"/>
      <c r="D8" s="314"/>
      <c r="E8" s="314"/>
      <c r="F8" s="163"/>
      <c r="G8" s="310"/>
      <c r="H8" s="310"/>
      <c r="I8" s="311"/>
      <c r="J8" s="315">
        <f>D7/1.19</f>
        <v>63554.831932773115</v>
      </c>
    </row>
    <row r="9" spans="1:10" ht="13" x14ac:dyDescent="0.25">
      <c r="A9" s="316"/>
      <c r="B9" s="1019" t="s">
        <v>11</v>
      </c>
      <c r="C9" s="1020"/>
      <c r="D9" s="293">
        <f>SUM(D7:D8)</f>
        <v>75630.25</v>
      </c>
      <c r="E9" s="293">
        <f>SUM(E7:E8)</f>
        <v>89999.997499999998</v>
      </c>
      <c r="F9" s="316"/>
      <c r="G9" s="316"/>
      <c r="H9" s="316"/>
      <c r="I9" s="313"/>
    </row>
  </sheetData>
  <mergeCells count="3">
    <mergeCell ref="A3:I3"/>
    <mergeCell ref="G4:H4"/>
    <mergeCell ref="B9:C9"/>
  </mergeCells>
  <pageMargins left="0.7" right="0.7" top="0.75" bottom="0.75" header="0.3" footer="0.3"/>
  <pageSetup paperSize="9"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5"/>
  <dimension ref="A3:S22"/>
  <sheetViews>
    <sheetView workbookViewId="0">
      <selection activeCell="D11" sqref="D11"/>
    </sheetView>
  </sheetViews>
  <sheetFormatPr defaultRowHeight="12.5" x14ac:dyDescent="0.25"/>
  <cols>
    <col min="1" max="1" width="8" customWidth="1"/>
    <col min="2" max="2" width="31.1796875" customWidth="1"/>
    <col min="3" max="3" width="18.1796875" customWidth="1"/>
    <col min="4" max="4" width="10.453125" customWidth="1"/>
    <col min="5" max="5" width="11.1796875" customWidth="1"/>
    <col min="6" max="6" width="12.7265625" customWidth="1"/>
    <col min="7" max="7" width="11.453125" customWidth="1"/>
    <col min="8" max="8" width="12" customWidth="1"/>
    <col min="9" max="9" width="13.54296875" customWidth="1"/>
    <col min="10" max="10" width="12.1796875" customWidth="1"/>
    <col min="11" max="11" width="16.7265625" customWidth="1"/>
    <col min="14" max="14" width="14.453125" customWidth="1"/>
    <col min="19" max="19" width="10.1796875" bestFit="1" customWidth="1"/>
  </cols>
  <sheetData>
    <row r="3" spans="1:14" ht="13" x14ac:dyDescent="0.3">
      <c r="A3" s="990" t="s">
        <v>240</v>
      </c>
      <c r="B3" s="990"/>
      <c r="C3" s="990"/>
      <c r="D3" s="990"/>
      <c r="E3" s="990"/>
      <c r="F3" s="990"/>
      <c r="G3" s="990"/>
      <c r="H3" s="990"/>
      <c r="I3" s="990"/>
      <c r="J3" s="990"/>
    </row>
    <row r="4" spans="1:14" x14ac:dyDescent="0.25">
      <c r="G4" s="1011"/>
      <c r="H4" s="1011"/>
    </row>
    <row r="5" spans="1:14" s="1" customFormat="1" ht="65" x14ac:dyDescent="0.3">
      <c r="A5" s="26" t="s">
        <v>0</v>
      </c>
      <c r="B5" s="23" t="s">
        <v>1</v>
      </c>
      <c r="C5" s="23" t="s">
        <v>2</v>
      </c>
      <c r="D5" s="26" t="s">
        <v>3</v>
      </c>
      <c r="E5" s="26" t="s">
        <v>4</v>
      </c>
      <c r="F5" s="26" t="s">
        <v>16</v>
      </c>
      <c r="G5" s="26" t="s">
        <v>53</v>
      </c>
      <c r="H5" s="26" t="s">
        <v>54</v>
      </c>
      <c r="I5" s="26" t="s">
        <v>9</v>
      </c>
    </row>
    <row r="6" spans="1:14" ht="13" x14ac:dyDescent="0.3">
      <c r="A6" s="25">
        <v>20.14</v>
      </c>
      <c r="B6" s="2"/>
      <c r="C6" s="2"/>
      <c r="D6" s="1010" t="s">
        <v>6</v>
      </c>
      <c r="E6" s="1010"/>
      <c r="F6" s="21"/>
      <c r="G6" s="2"/>
      <c r="H6" s="2"/>
      <c r="I6" s="2"/>
    </row>
    <row r="7" spans="1:14" ht="13" x14ac:dyDescent="0.3">
      <c r="A7" s="5"/>
      <c r="B7" s="2"/>
      <c r="C7" s="2"/>
      <c r="D7" s="21"/>
      <c r="E7" s="21"/>
      <c r="F7" s="21"/>
      <c r="G7" s="2"/>
      <c r="H7" s="2"/>
      <c r="I7" s="27"/>
    </row>
    <row r="8" spans="1:14" s="50" customFormat="1" ht="37.5" x14ac:dyDescent="0.25">
      <c r="A8" s="308">
        <f>'20.13'!A7+1</f>
        <v>111</v>
      </c>
      <c r="B8" s="546" t="s">
        <v>12</v>
      </c>
      <c r="C8" s="354" t="s">
        <v>14</v>
      </c>
      <c r="D8" s="501">
        <v>77350</v>
      </c>
      <c r="E8" s="501">
        <f>D8</f>
        <v>77350</v>
      </c>
      <c r="F8" s="362" t="s">
        <v>40</v>
      </c>
      <c r="G8" s="86" t="s">
        <v>242</v>
      </c>
      <c r="H8" s="86" t="s">
        <v>302</v>
      </c>
      <c r="I8" s="40" t="s">
        <v>371</v>
      </c>
      <c r="J8" s="24" t="s">
        <v>254</v>
      </c>
      <c r="K8" s="620" t="s">
        <v>382</v>
      </c>
      <c r="L8" s="142"/>
      <c r="M8" s="142"/>
    </row>
    <row r="9" spans="1:14" s="50" customFormat="1" ht="44.25" customHeight="1" x14ac:dyDescent="0.25">
      <c r="A9" s="62">
        <f>A8+1</f>
        <v>112</v>
      </c>
      <c r="B9" s="546" t="s">
        <v>470</v>
      </c>
      <c r="C9" s="361" t="s">
        <v>255</v>
      </c>
      <c r="D9" s="501">
        <v>2283.2600000000002</v>
      </c>
      <c r="E9" s="501">
        <f>D9*1.19</f>
        <v>2717.0794000000001</v>
      </c>
      <c r="F9" s="362" t="s">
        <v>40</v>
      </c>
      <c r="G9" s="86" t="s">
        <v>351</v>
      </c>
      <c r="H9" s="86" t="s">
        <v>346</v>
      </c>
      <c r="I9" s="40" t="s">
        <v>376</v>
      </c>
      <c r="J9" s="24" t="s">
        <v>257</v>
      </c>
      <c r="N9" s="142"/>
    </row>
    <row r="10" spans="1:14" s="50" customFormat="1" ht="40.5" customHeight="1" x14ac:dyDescent="0.25">
      <c r="A10" s="411">
        <f>A9+1</f>
        <v>113</v>
      </c>
      <c r="B10" s="546" t="s">
        <v>68</v>
      </c>
      <c r="C10" s="359" t="s">
        <v>69</v>
      </c>
      <c r="D10" s="501">
        <v>9315</v>
      </c>
      <c r="E10" s="501">
        <f>D10*1.19</f>
        <v>11084.85</v>
      </c>
      <c r="F10" s="360" t="s">
        <v>40</v>
      </c>
      <c r="G10" s="86" t="s">
        <v>341</v>
      </c>
      <c r="H10" s="86" t="s">
        <v>343</v>
      </c>
      <c r="I10" s="40" t="s">
        <v>374</v>
      </c>
      <c r="J10" s="24" t="s">
        <v>258</v>
      </c>
    </row>
    <row r="11" spans="1:14" s="50" customFormat="1" ht="45" customHeight="1" x14ac:dyDescent="0.25">
      <c r="A11" s="62">
        <f>A10+1</f>
        <v>114</v>
      </c>
      <c r="B11" s="546" t="s">
        <v>70</v>
      </c>
      <c r="C11" s="354" t="s">
        <v>166</v>
      </c>
      <c r="D11" s="609">
        <v>17868</v>
      </c>
      <c r="E11" s="501">
        <f>D11*1.19</f>
        <v>21262.92</v>
      </c>
      <c r="F11" s="349" t="s">
        <v>40</v>
      </c>
      <c r="G11" s="86" t="s">
        <v>242</v>
      </c>
      <c r="H11" s="86" t="s">
        <v>302</v>
      </c>
      <c r="I11" s="40" t="s">
        <v>376</v>
      </c>
      <c r="J11" s="50" t="s">
        <v>274</v>
      </c>
      <c r="K11" s="50" t="s">
        <v>379</v>
      </c>
      <c r="N11" s="142"/>
    </row>
    <row r="12" spans="1:14" ht="13" x14ac:dyDescent="0.3">
      <c r="A12" s="87"/>
      <c r="B12" s="1021" t="s">
        <v>11</v>
      </c>
      <c r="C12" s="1022"/>
      <c r="D12" s="80">
        <f>SUM(D8:D11)</f>
        <v>106816.26</v>
      </c>
      <c r="E12" s="80">
        <f>SUM(E8:E11)</f>
        <v>112414.84940000001</v>
      </c>
      <c r="F12" s="4"/>
      <c r="G12" s="4"/>
      <c r="H12" s="4"/>
      <c r="I12" s="4"/>
    </row>
    <row r="13" spans="1:14" x14ac:dyDescent="0.25">
      <c r="B13" s="72"/>
      <c r="C13" s="72"/>
      <c r="E13" s="209">
        <f>+D12*1.19</f>
        <v>127111.34939999999</v>
      </c>
    </row>
    <row r="14" spans="1:14" x14ac:dyDescent="0.25">
      <c r="B14" s="72"/>
      <c r="C14" s="72"/>
    </row>
    <row r="17" spans="10:19" x14ac:dyDescent="0.25">
      <c r="N17">
        <f>11084.85/1.19</f>
        <v>9315</v>
      </c>
      <c r="S17" s="48"/>
    </row>
    <row r="21" spans="10:19" x14ac:dyDescent="0.25">
      <c r="J21" s="147"/>
      <c r="K21" s="147"/>
    </row>
    <row r="22" spans="10:19" x14ac:dyDescent="0.25">
      <c r="J22" s="147"/>
      <c r="K22" s="147"/>
    </row>
  </sheetData>
  <mergeCells count="4">
    <mergeCell ref="D6:E6"/>
    <mergeCell ref="B12:C12"/>
    <mergeCell ref="G4:H4"/>
    <mergeCell ref="A3:J3"/>
  </mergeCells>
  <phoneticPr fontId="2" type="noConversion"/>
  <pageMargins left="0" right="0" top="0.25" bottom="0.25" header="0" footer="0"/>
  <pageSetup paperSize="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6"/>
  <dimension ref="A4:P24"/>
  <sheetViews>
    <sheetView topLeftCell="A4" workbookViewId="0">
      <selection activeCell="D19" sqref="D19"/>
    </sheetView>
  </sheetViews>
  <sheetFormatPr defaultRowHeight="12.5" x14ac:dyDescent="0.25"/>
  <cols>
    <col min="1" max="1" width="7.7265625" customWidth="1"/>
    <col min="2" max="2" width="26.1796875" bestFit="1" customWidth="1"/>
    <col min="3" max="3" width="13.1796875" customWidth="1"/>
    <col min="4" max="4" width="12" customWidth="1"/>
    <col min="5" max="5" width="13.26953125" customWidth="1"/>
    <col min="6" max="6" width="12" bestFit="1" customWidth="1"/>
    <col min="7" max="8" width="11.54296875" bestFit="1" customWidth="1"/>
    <col min="9" max="9" width="16.7265625" customWidth="1"/>
  </cols>
  <sheetData>
    <row r="4" spans="1:16" ht="13" x14ac:dyDescent="0.3">
      <c r="A4" s="990" t="s">
        <v>170</v>
      </c>
      <c r="B4" s="990"/>
      <c r="C4" s="990"/>
      <c r="D4" s="990"/>
      <c r="E4" s="990"/>
      <c r="F4" s="990"/>
      <c r="G4" s="990"/>
      <c r="H4" s="990"/>
      <c r="I4" s="990"/>
      <c r="J4" s="990"/>
    </row>
    <row r="5" spans="1:16" x14ac:dyDescent="0.25">
      <c r="G5" s="1011"/>
      <c r="H5" s="1011"/>
      <c r="I5" s="29"/>
    </row>
    <row r="6" spans="1:16" s="1" customFormat="1" ht="65" x14ac:dyDescent="0.3">
      <c r="A6" s="26" t="s">
        <v>0</v>
      </c>
      <c r="B6" s="23" t="s">
        <v>1</v>
      </c>
      <c r="C6" s="23" t="s">
        <v>2</v>
      </c>
      <c r="D6" s="26" t="s">
        <v>62</v>
      </c>
      <c r="E6" s="26" t="s">
        <v>63</v>
      </c>
      <c r="F6" s="26" t="s">
        <v>16</v>
      </c>
      <c r="G6" s="26" t="s">
        <v>53</v>
      </c>
      <c r="H6" s="26" t="s">
        <v>54</v>
      </c>
      <c r="I6" s="26" t="s">
        <v>9</v>
      </c>
    </row>
    <row r="7" spans="1:16" ht="13" x14ac:dyDescent="0.3">
      <c r="A7" s="25" t="s">
        <v>26</v>
      </c>
      <c r="B7" s="61"/>
      <c r="C7" s="61"/>
      <c r="D7" s="1023" t="s">
        <v>6</v>
      </c>
      <c r="E7" s="1023"/>
      <c r="F7" s="63"/>
      <c r="G7" s="61"/>
      <c r="H7" s="61"/>
      <c r="I7" s="61"/>
    </row>
    <row r="8" spans="1:16" ht="26" x14ac:dyDescent="0.3">
      <c r="A8" s="5"/>
      <c r="B8" s="161" t="s">
        <v>67</v>
      </c>
      <c r="C8" s="61"/>
      <c r="D8" s="523"/>
      <c r="E8" s="523"/>
      <c r="F8" s="63"/>
      <c r="G8" s="61"/>
      <c r="H8" s="61"/>
      <c r="I8" s="61"/>
    </row>
    <row r="9" spans="1:16" ht="25" x14ac:dyDescent="0.25">
      <c r="A9" s="148">
        <f>'20.14'!A11+1</f>
        <v>115</v>
      </c>
      <c r="B9" s="366" t="s">
        <v>177</v>
      </c>
      <c r="C9" s="62" t="s">
        <v>178</v>
      </c>
      <c r="D9" s="567">
        <f>12970.94/2.526</f>
        <v>5134.9722882026927</v>
      </c>
      <c r="E9" s="524">
        <f>D9*1.09</f>
        <v>5597.1197941409355</v>
      </c>
      <c r="F9" s="149" t="s">
        <v>40</v>
      </c>
      <c r="G9" s="86" t="s">
        <v>242</v>
      </c>
      <c r="H9" s="86" t="s">
        <v>277</v>
      </c>
      <c r="I9" s="364" t="s">
        <v>371</v>
      </c>
      <c r="O9" s="48">
        <v>5134.97</v>
      </c>
      <c r="P9" s="48">
        <v>5597.12</v>
      </c>
    </row>
    <row r="10" spans="1:16" ht="25" x14ac:dyDescent="0.25">
      <c r="A10" s="148">
        <f>A9+1</f>
        <v>116</v>
      </c>
      <c r="B10" s="366" t="s">
        <v>179</v>
      </c>
      <c r="C10" s="62" t="s">
        <v>180</v>
      </c>
      <c r="D10" s="567">
        <f>3773.57/2.526</f>
        <v>1493.8915281076804</v>
      </c>
      <c r="E10" s="524">
        <f>D10*1.09</f>
        <v>1628.3417656373717</v>
      </c>
      <c r="F10" s="149" t="s">
        <v>40</v>
      </c>
      <c r="G10" s="86" t="s">
        <v>242</v>
      </c>
      <c r="H10" s="86" t="s">
        <v>277</v>
      </c>
      <c r="I10" s="364" t="s">
        <v>371</v>
      </c>
      <c r="O10" s="48">
        <v>1493.89</v>
      </c>
      <c r="P10" s="48">
        <v>1628.34</v>
      </c>
    </row>
    <row r="11" spans="1:16" ht="25" x14ac:dyDescent="0.25">
      <c r="A11" s="148">
        <f t="shared" ref="A11:A16" si="0">A10+1</f>
        <v>117</v>
      </c>
      <c r="B11" s="366" t="s">
        <v>181</v>
      </c>
      <c r="C11" s="62" t="s">
        <v>182</v>
      </c>
      <c r="D11" s="567">
        <f>9232.8/2.526</f>
        <v>3655.1068883610451</v>
      </c>
      <c r="E11" s="524">
        <f>D11*1.09</f>
        <v>3984.0665083135395</v>
      </c>
      <c r="F11" s="149" t="s">
        <v>40</v>
      </c>
      <c r="G11" s="86" t="s">
        <v>242</v>
      </c>
      <c r="H11" s="86" t="s">
        <v>277</v>
      </c>
      <c r="I11" s="364" t="s">
        <v>371</v>
      </c>
      <c r="O11" s="48">
        <v>3655.11</v>
      </c>
      <c r="P11" s="48">
        <v>3984.07</v>
      </c>
    </row>
    <row r="12" spans="1:16" ht="25" x14ac:dyDescent="0.25">
      <c r="A12" s="148">
        <f t="shared" si="0"/>
        <v>118</v>
      </c>
      <c r="B12" s="366" t="s">
        <v>183</v>
      </c>
      <c r="C12" s="62" t="s">
        <v>184</v>
      </c>
      <c r="D12" s="567">
        <f>733.2/2.526</f>
        <v>290.2612826603326</v>
      </c>
      <c r="E12" s="524">
        <f>D12*1.09</f>
        <v>316.38479809976258</v>
      </c>
      <c r="F12" s="149" t="s">
        <v>40</v>
      </c>
      <c r="G12" s="86" t="s">
        <v>242</v>
      </c>
      <c r="H12" s="86" t="s">
        <v>277</v>
      </c>
      <c r="I12" s="364" t="s">
        <v>371</v>
      </c>
      <c r="O12">
        <v>290.26</v>
      </c>
      <c r="P12">
        <v>316.38</v>
      </c>
    </row>
    <row r="13" spans="1:16" ht="24.75" customHeight="1" x14ac:dyDescent="0.25">
      <c r="A13" s="148">
        <f t="shared" si="0"/>
        <v>119</v>
      </c>
      <c r="B13" s="366" t="s">
        <v>185</v>
      </c>
      <c r="C13" s="62" t="s">
        <v>186</v>
      </c>
      <c r="D13" s="567">
        <f>756/2.526</f>
        <v>299.28741092636579</v>
      </c>
      <c r="E13" s="524">
        <f>D13*1.09</f>
        <v>326.22327790973873</v>
      </c>
      <c r="F13" s="149" t="s">
        <v>40</v>
      </c>
      <c r="G13" s="86" t="s">
        <v>242</v>
      </c>
      <c r="H13" s="86" t="s">
        <v>277</v>
      </c>
      <c r="I13" s="364" t="s">
        <v>371</v>
      </c>
      <c r="O13">
        <v>299.29000000000002</v>
      </c>
      <c r="P13">
        <v>326.22000000000003</v>
      </c>
    </row>
    <row r="14" spans="1:16" ht="25" x14ac:dyDescent="0.25">
      <c r="A14" s="148">
        <f t="shared" si="0"/>
        <v>120</v>
      </c>
      <c r="B14" s="366" t="s">
        <v>187</v>
      </c>
      <c r="C14" s="62" t="s">
        <v>188</v>
      </c>
      <c r="D14" s="567">
        <f>570/2.526</f>
        <v>225.65320665083138</v>
      </c>
      <c r="E14" s="524">
        <f>D14*1.19</f>
        <v>268.52731591448935</v>
      </c>
      <c r="F14" s="149" t="s">
        <v>40</v>
      </c>
      <c r="G14" s="86" t="s">
        <v>242</v>
      </c>
      <c r="H14" s="86" t="s">
        <v>277</v>
      </c>
      <c r="I14" s="364" t="s">
        <v>371</v>
      </c>
      <c r="O14">
        <v>225.65</v>
      </c>
      <c r="P14">
        <v>268.52999999999997</v>
      </c>
    </row>
    <row r="15" spans="1:16" ht="25" x14ac:dyDescent="0.25">
      <c r="A15" s="148">
        <f t="shared" si="0"/>
        <v>121</v>
      </c>
      <c r="B15" s="366" t="s">
        <v>189</v>
      </c>
      <c r="C15" s="62" t="s">
        <v>190</v>
      </c>
      <c r="D15" s="567">
        <f>1188/2.526</f>
        <v>470.30878859857484</v>
      </c>
      <c r="E15" s="524">
        <f>D15*1.09</f>
        <v>512.63657957244664</v>
      </c>
      <c r="F15" s="149" t="s">
        <v>40</v>
      </c>
      <c r="G15" s="86" t="s">
        <v>242</v>
      </c>
      <c r="H15" s="86" t="s">
        <v>277</v>
      </c>
      <c r="I15" s="364" t="s">
        <v>371</v>
      </c>
      <c r="O15">
        <v>470.31</v>
      </c>
      <c r="P15">
        <v>512.64</v>
      </c>
    </row>
    <row r="16" spans="1:16" ht="25" x14ac:dyDescent="0.25">
      <c r="A16" s="148">
        <f t="shared" si="0"/>
        <v>122</v>
      </c>
      <c r="B16" s="366" t="s">
        <v>191</v>
      </c>
      <c r="C16" s="62" t="s">
        <v>192</v>
      </c>
      <c r="D16" s="567">
        <f>115.2/2.526</f>
        <v>45.605700712589076</v>
      </c>
      <c r="E16" s="524">
        <f>D16*1.19</f>
        <v>54.270783847981001</v>
      </c>
      <c r="F16" s="149" t="s">
        <v>40</v>
      </c>
      <c r="G16" s="86" t="s">
        <v>242</v>
      </c>
      <c r="H16" s="86" t="s">
        <v>277</v>
      </c>
      <c r="I16" s="364" t="s">
        <v>371</v>
      </c>
      <c r="O16">
        <v>45.61</v>
      </c>
      <c r="P16">
        <v>54.27</v>
      </c>
    </row>
    <row r="17" spans="1:16" ht="29.25" customHeight="1" x14ac:dyDescent="0.25">
      <c r="A17" s="148">
        <f>A16+1</f>
        <v>123</v>
      </c>
      <c r="B17" s="254" t="s">
        <v>199</v>
      </c>
      <c r="C17" s="411" t="s">
        <v>188</v>
      </c>
      <c r="D17" s="567">
        <f>660/2.526</f>
        <v>261.28266033254158</v>
      </c>
      <c r="E17" s="524">
        <f>D17*1.19</f>
        <v>310.92636579572445</v>
      </c>
      <c r="F17" s="149" t="s">
        <v>40</v>
      </c>
      <c r="G17" s="86" t="s">
        <v>242</v>
      </c>
      <c r="H17" s="86" t="s">
        <v>277</v>
      </c>
      <c r="I17" s="364" t="s">
        <v>371</v>
      </c>
      <c r="O17">
        <v>261.27999999999997</v>
      </c>
      <c r="P17">
        <v>310.93</v>
      </c>
    </row>
    <row r="18" spans="1:16" ht="13" x14ac:dyDescent="0.3">
      <c r="A18" s="4"/>
      <c r="B18" s="988"/>
      <c r="C18" s="989"/>
      <c r="D18" s="150">
        <f>SUM(D9:D17)</f>
        <v>11876.369754552654</v>
      </c>
      <c r="E18" s="133">
        <f>SUM(E9:E17)</f>
        <v>12998.497189231992</v>
      </c>
      <c r="F18" s="4"/>
      <c r="G18" s="4"/>
      <c r="H18" s="4"/>
      <c r="I18" s="4"/>
      <c r="O18" s="48">
        <v>11876.37</v>
      </c>
      <c r="P18" s="48">
        <v>12998.5</v>
      </c>
    </row>
    <row r="19" spans="1:16" x14ac:dyDescent="0.25">
      <c r="A19" s="56"/>
      <c r="B19" s="56"/>
      <c r="C19" s="56"/>
      <c r="D19" s="67"/>
      <c r="E19" s="67"/>
      <c r="F19" s="56"/>
      <c r="G19" s="56"/>
      <c r="H19" s="56"/>
      <c r="I19" s="56"/>
    </row>
    <row r="20" spans="1:16" x14ac:dyDescent="0.25">
      <c r="A20" s="56"/>
      <c r="B20" s="56"/>
      <c r="C20" s="56"/>
      <c r="D20" s="67"/>
      <c r="E20" s="67"/>
      <c r="F20" s="56"/>
      <c r="G20" s="56"/>
      <c r="H20" s="56"/>
      <c r="I20" s="56"/>
    </row>
    <row r="21" spans="1:16" x14ac:dyDescent="0.25">
      <c r="A21" s="56"/>
      <c r="B21" s="56"/>
      <c r="C21" s="56"/>
      <c r="D21" s="67"/>
      <c r="E21" s="67"/>
      <c r="F21" s="56"/>
      <c r="G21" s="56"/>
      <c r="H21" s="56"/>
      <c r="I21" s="56"/>
    </row>
    <row r="22" spans="1:16" x14ac:dyDescent="0.25">
      <c r="A22" s="56"/>
      <c r="B22" s="56"/>
      <c r="C22" s="56"/>
      <c r="D22" s="67"/>
      <c r="E22" s="67"/>
      <c r="F22" s="56"/>
      <c r="G22" s="56"/>
      <c r="H22" s="56"/>
      <c r="I22" s="56"/>
      <c r="M22">
        <f>P15/O15</f>
        <v>1.090004465140014</v>
      </c>
    </row>
    <row r="24" spans="1:16" x14ac:dyDescent="0.25">
      <c r="B24" s="17"/>
    </row>
  </sheetData>
  <mergeCells count="4">
    <mergeCell ref="D7:E7"/>
    <mergeCell ref="G5:H5"/>
    <mergeCell ref="A4:J4"/>
    <mergeCell ref="B18:C18"/>
  </mergeCells>
  <phoneticPr fontId="2" type="noConversion"/>
  <pageMargins left="0" right="0" top="0.25" bottom="0.25"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885"/>
  <sheetViews>
    <sheetView topLeftCell="B10" zoomScale="118" zoomScaleNormal="118" workbookViewId="0">
      <pane xSplit="1" topLeftCell="C1" activePane="topRight" state="frozen"/>
      <selection activeCell="B1" sqref="B1"/>
      <selection pane="topRight" activeCell="J14" sqref="J14:J15"/>
    </sheetView>
  </sheetViews>
  <sheetFormatPr defaultRowHeight="12.5" x14ac:dyDescent="0.25"/>
  <cols>
    <col min="1" max="1" width="5.54296875" hidden="1" customWidth="1"/>
    <col min="2" max="2" width="39.1796875" customWidth="1"/>
    <col min="3" max="3" width="18.26953125" customWidth="1"/>
    <col min="4" max="4" width="13.7265625" customWidth="1"/>
    <col min="5" max="5" width="17.7265625" customWidth="1"/>
    <col min="6" max="6" width="19" customWidth="1"/>
    <col min="7" max="7" width="16" customWidth="1"/>
    <col min="8" max="8" width="22.1796875" customWidth="1"/>
    <col min="9" max="10" width="25" customWidth="1"/>
    <col min="11" max="11" width="31" customWidth="1"/>
    <col min="12" max="12" width="13.7265625" style="297" customWidth="1"/>
    <col min="13" max="14" width="13.54296875" style="297" customWidth="1"/>
    <col min="15" max="15" width="17.1796875" style="461" customWidth="1"/>
    <col min="16" max="16" width="15.453125" style="461" customWidth="1"/>
    <col min="17" max="17" width="15.7265625" style="461" customWidth="1"/>
    <col min="18" max="18" width="14.453125" hidden="1" customWidth="1"/>
    <col min="19" max="19" width="11.81640625" hidden="1" customWidth="1"/>
    <col min="20" max="20" width="17.1796875" style="461" customWidth="1"/>
    <col min="21" max="21" width="15.453125" style="461" customWidth="1"/>
    <col min="22" max="22" width="15.7265625" style="461" customWidth="1"/>
  </cols>
  <sheetData>
    <row r="1" spans="1:22" ht="15.5" x14ac:dyDescent="0.35">
      <c r="B1" s="180" t="s">
        <v>558</v>
      </c>
      <c r="I1" s="24" t="s">
        <v>125</v>
      </c>
      <c r="J1" s="24"/>
      <c r="L1" s="945" t="s">
        <v>477</v>
      </c>
      <c r="M1" s="946"/>
      <c r="N1" s="947"/>
      <c r="O1" s="930" t="s">
        <v>479</v>
      </c>
      <c r="P1" s="931"/>
      <c r="Q1" s="932"/>
      <c r="T1" s="930" t="s">
        <v>483</v>
      </c>
      <c r="U1" s="931"/>
      <c r="V1" s="932"/>
    </row>
    <row r="2" spans="1:22" ht="13" thickBot="1" x14ac:dyDescent="0.3">
      <c r="G2" s="48">
        <f>C15+E15</f>
        <v>100951.1</v>
      </c>
      <c r="I2" s="208"/>
      <c r="J2" s="208"/>
      <c r="L2" s="948"/>
      <c r="M2" s="949"/>
      <c r="N2" s="950"/>
      <c r="O2" s="933"/>
      <c r="P2" s="934"/>
      <c r="Q2" s="935"/>
      <c r="T2" s="933"/>
      <c r="U2" s="934"/>
      <c r="V2" s="935"/>
    </row>
    <row r="3" spans="1:22" ht="63" customHeight="1" thickBot="1" x14ac:dyDescent="0.35">
      <c r="A3" s="181"/>
      <c r="B3" s="182"/>
      <c r="C3" s="926" t="s">
        <v>559</v>
      </c>
      <c r="D3" s="927"/>
      <c r="E3" s="926" t="s">
        <v>560</v>
      </c>
      <c r="F3" s="927"/>
      <c r="G3" s="939" t="s">
        <v>116</v>
      </c>
      <c r="H3" s="940"/>
      <c r="I3" s="658" t="s">
        <v>561</v>
      </c>
      <c r="J3" s="740" t="s">
        <v>469</v>
      </c>
      <c r="K3" s="938" t="s">
        <v>127</v>
      </c>
      <c r="L3" s="941" t="s">
        <v>472</v>
      </c>
      <c r="M3" s="791" t="s">
        <v>476</v>
      </c>
      <c r="N3" s="792" t="s">
        <v>473</v>
      </c>
      <c r="O3" s="951" t="s">
        <v>540</v>
      </c>
      <c r="P3" s="793" t="s">
        <v>481</v>
      </c>
      <c r="Q3" s="811" t="s">
        <v>482</v>
      </c>
      <c r="R3" s="928" t="s">
        <v>210</v>
      </c>
      <c r="T3" s="936" t="s">
        <v>541</v>
      </c>
      <c r="U3" s="788" t="s">
        <v>487</v>
      </c>
      <c r="V3" s="812" t="s">
        <v>565</v>
      </c>
    </row>
    <row r="4" spans="1:22" ht="47.25" customHeight="1" thickBot="1" x14ac:dyDescent="0.35">
      <c r="A4" s="187" t="s">
        <v>86</v>
      </c>
      <c r="B4" s="188" t="s">
        <v>87</v>
      </c>
      <c r="C4" s="189" t="s">
        <v>88</v>
      </c>
      <c r="D4" s="190" t="s">
        <v>89</v>
      </c>
      <c r="E4" s="188" t="s">
        <v>88</v>
      </c>
      <c r="F4" s="191" t="s">
        <v>89</v>
      </c>
      <c r="G4" s="192" t="s">
        <v>88</v>
      </c>
      <c r="H4" s="220" t="s">
        <v>89</v>
      </c>
      <c r="I4" s="661" t="s">
        <v>394</v>
      </c>
      <c r="J4" s="741" t="s">
        <v>562</v>
      </c>
      <c r="K4" s="938"/>
      <c r="L4" s="942"/>
      <c r="M4" s="943" t="s">
        <v>474</v>
      </c>
      <c r="N4" s="944"/>
      <c r="O4" s="952"/>
      <c r="P4" s="794" t="s">
        <v>478</v>
      </c>
      <c r="Q4" s="795"/>
      <c r="R4" s="929"/>
      <c r="S4" s="438" t="s">
        <v>230</v>
      </c>
      <c r="T4" s="937"/>
      <c r="U4" s="789" t="s">
        <v>478</v>
      </c>
      <c r="V4" s="790"/>
    </row>
    <row r="5" spans="1:22" ht="14" x14ac:dyDescent="0.3">
      <c r="A5" s="184">
        <v>1</v>
      </c>
      <c r="B5" s="185" t="s">
        <v>90</v>
      </c>
      <c r="C5" s="331">
        <f>+'20.01.01.'!D15</f>
        <v>56953.84</v>
      </c>
      <c r="D5" s="331">
        <f>+'20.01.01.'!E15</f>
        <v>67775.069599999988</v>
      </c>
      <c r="E5" s="331">
        <f>+'1 Centraliz PAAP'!C4</f>
        <v>0</v>
      </c>
      <c r="F5" s="331">
        <f>+'1 Centraliz PAAP'!D4</f>
        <v>0</v>
      </c>
      <c r="G5" s="331">
        <f t="shared" ref="G5:G30" si="0">+C5+E5</f>
        <v>56953.84</v>
      </c>
      <c r="H5" s="334">
        <f t="shared" ref="H5:H30" si="1">+D5+F5</f>
        <v>67775.069599999988</v>
      </c>
      <c r="I5" s="881">
        <v>40392</v>
      </c>
      <c r="J5" s="742">
        <f>I5-H5+M5+P5+U5</f>
        <v>14471.375400000012</v>
      </c>
      <c r="K5" s="778" t="str">
        <f>+IF(J5&lt;0,"NU AI FONDURI !!! Verifica bugetul ","OK- ai fonduri  de utilizat")</f>
        <v>OK- ai fonduri  de utilizat</v>
      </c>
      <c r="L5" s="746">
        <v>18994</v>
      </c>
      <c r="M5" s="749">
        <v>18993.95</v>
      </c>
      <c r="N5" s="769">
        <f>L5-M5</f>
        <v>4.9999999999272404E-2</v>
      </c>
      <c r="O5" s="810">
        <v>15000</v>
      </c>
      <c r="P5" s="785">
        <f>'20.01.01.'!E14</f>
        <v>11430.247499999999</v>
      </c>
      <c r="Q5" s="781">
        <f>O5-P5</f>
        <v>3569.7525000000005</v>
      </c>
      <c r="R5" s="462" t="e">
        <f>#REF!-H5</f>
        <v>#REF!</v>
      </c>
      <c r="S5" s="437" t="e">
        <f>#REF!+#REF!</f>
        <v>#REF!</v>
      </c>
      <c r="T5" s="813">
        <v>15000</v>
      </c>
      <c r="U5" s="785">
        <f>'20.01.01.'!E14</f>
        <v>11430.247499999999</v>
      </c>
      <c r="V5" s="781">
        <f>T5-U5</f>
        <v>3569.7525000000005</v>
      </c>
    </row>
    <row r="6" spans="1:22" ht="14" x14ac:dyDescent="0.3">
      <c r="A6" s="183">
        <f>+A5+1</f>
        <v>2</v>
      </c>
      <c r="B6" s="177" t="s">
        <v>91</v>
      </c>
      <c r="C6" s="335">
        <f>'20.01.02'!D10</f>
        <v>0</v>
      </c>
      <c r="D6" s="335">
        <f>'20.01.02'!E10</f>
        <v>0</v>
      </c>
      <c r="E6" s="331">
        <f>+'1 Centraliz PAAP'!C5</f>
        <v>0</v>
      </c>
      <c r="F6" s="331">
        <f>+'1 Centraliz PAAP'!D5</f>
        <v>0</v>
      </c>
      <c r="G6" s="331">
        <f t="shared" si="0"/>
        <v>0</v>
      </c>
      <c r="H6" s="334">
        <f t="shared" si="1"/>
        <v>0</v>
      </c>
      <c r="I6" s="662">
        <v>0</v>
      </c>
      <c r="J6" s="742">
        <f t="shared" ref="J6:J30" si="2">I6-H6+M6+P6+U6</f>
        <v>0</v>
      </c>
      <c r="K6" s="778" t="str">
        <f>+IF(J6&lt;0,"NU AI FONDURI !!! Verifica bugetul ","OK- ai fonduri  de utilizat")</f>
        <v>OK- ai fonduri  de utilizat</v>
      </c>
      <c r="L6" s="746"/>
      <c r="M6" s="749"/>
      <c r="N6" s="769">
        <f t="shared" ref="N6:N31" si="3">L6-M6</f>
        <v>0</v>
      </c>
      <c r="O6" s="780"/>
      <c r="P6" s="785"/>
      <c r="Q6" s="781"/>
      <c r="R6" s="462" t="e">
        <f>#REF!-H6</f>
        <v>#REF!</v>
      </c>
      <c r="S6" s="437" t="e">
        <f>#REF!+#REF!</f>
        <v>#REF!</v>
      </c>
      <c r="T6" s="780"/>
      <c r="U6" s="785"/>
      <c r="V6" s="781"/>
    </row>
    <row r="7" spans="1:22" ht="14" x14ac:dyDescent="0.3">
      <c r="A7" s="183">
        <f t="shared" ref="A7:A27" si="4">+A6+1</f>
        <v>3</v>
      </c>
      <c r="B7" s="177" t="s">
        <v>92</v>
      </c>
      <c r="C7" s="420">
        <f>+'20.01.03'!D10</f>
        <v>1966806.71</v>
      </c>
      <c r="D7" s="335">
        <f>+'20.01.03'!E10</f>
        <v>2340499.9849</v>
      </c>
      <c r="E7" s="331">
        <f>+'1 Centraliz PAAP'!C6</f>
        <v>0</v>
      </c>
      <c r="F7" s="331">
        <f>+'1 Centraliz PAAP'!D6</f>
        <v>0</v>
      </c>
      <c r="G7" s="331">
        <f t="shared" si="0"/>
        <v>1966806.71</v>
      </c>
      <c r="H7" s="334">
        <f t="shared" si="1"/>
        <v>2340499.9849</v>
      </c>
      <c r="I7" s="921">
        <v>3038200</v>
      </c>
      <c r="J7" s="742">
        <f t="shared" si="2"/>
        <v>697700.01509999996</v>
      </c>
      <c r="K7" s="778" t="str">
        <f>+IF(J7&lt;0,"NU AI FONDURI !!! Verifica bugetul ","OK- ai fonduri  de utilizat")</f>
        <v>OK- ai fonduri  de utilizat</v>
      </c>
      <c r="L7" s="746"/>
      <c r="M7" s="749"/>
      <c r="N7" s="769">
        <f t="shared" si="3"/>
        <v>0</v>
      </c>
      <c r="O7" s="780"/>
      <c r="P7" s="785"/>
      <c r="Q7" s="781"/>
      <c r="R7" s="462" t="e">
        <f>#REF!-H7</f>
        <v>#REF!</v>
      </c>
      <c r="S7" s="437" t="e">
        <f>#REF!+#REF!</f>
        <v>#REF!</v>
      </c>
      <c r="T7" s="780"/>
      <c r="U7" s="785"/>
      <c r="V7" s="781"/>
    </row>
    <row r="8" spans="1:22" ht="14" x14ac:dyDescent="0.3">
      <c r="A8" s="183">
        <f t="shared" si="4"/>
        <v>4</v>
      </c>
      <c r="B8" s="177" t="s">
        <v>93</v>
      </c>
      <c r="C8" s="420">
        <f>+'20.01.04'!D14</f>
        <v>135490.93</v>
      </c>
      <c r="D8" s="335">
        <f>+'20.01.04'!E14</f>
        <v>161234.20669999998</v>
      </c>
      <c r="E8" s="331">
        <f>+'1 Centraliz PAAP'!C7</f>
        <v>0</v>
      </c>
      <c r="F8" s="331">
        <f>+'1 Centraliz PAAP'!D7</f>
        <v>0</v>
      </c>
      <c r="G8" s="331">
        <f t="shared" si="0"/>
        <v>135490.93</v>
      </c>
      <c r="H8" s="334">
        <f t="shared" si="1"/>
        <v>161234.20669999998</v>
      </c>
      <c r="I8" s="921">
        <v>161277</v>
      </c>
      <c r="J8" s="742">
        <f t="shared" si="2"/>
        <v>42.793300000019372</v>
      </c>
      <c r="K8" s="778" t="str">
        <f t="shared" ref="K8:K31" si="5">+IF(J8&lt;0,"NU AI FONDURI !!! Verifica bugetul ","OK- ai fonduri  de utilizat")</f>
        <v>OK- ai fonduri  de utilizat</v>
      </c>
      <c r="L8" s="746"/>
      <c r="M8" s="749"/>
      <c r="N8" s="769">
        <f t="shared" si="3"/>
        <v>0</v>
      </c>
      <c r="O8" s="780"/>
      <c r="P8" s="785"/>
      <c r="Q8" s="781"/>
      <c r="R8" s="462" t="e">
        <f>#REF!-H8</f>
        <v>#REF!</v>
      </c>
      <c r="S8" s="437" t="e">
        <f>#REF!+#REF!</f>
        <v>#REF!</v>
      </c>
      <c r="T8" s="780"/>
      <c r="U8" s="785"/>
      <c r="V8" s="781"/>
    </row>
    <row r="9" spans="1:22" s="297" customFormat="1" ht="14" x14ac:dyDescent="0.3">
      <c r="A9" s="456">
        <f t="shared" si="4"/>
        <v>5</v>
      </c>
      <c r="B9" s="457" t="s">
        <v>94</v>
      </c>
      <c r="C9" s="458">
        <f>+'20.01.05'!D10</f>
        <v>5300</v>
      </c>
      <c r="D9" s="458">
        <f>+'20.01.05'!E10</f>
        <v>6307</v>
      </c>
      <c r="E9" s="459">
        <f>+'1 Centraliz PAAP'!C8</f>
        <v>105651.3</v>
      </c>
      <c r="F9" s="459">
        <f>+'1 Centraliz PAAP'!D8</f>
        <v>125725.04699999999</v>
      </c>
      <c r="G9" s="459">
        <f t="shared" si="0"/>
        <v>110951.3</v>
      </c>
      <c r="H9" s="460">
        <f t="shared" si="1"/>
        <v>132032.04699999999</v>
      </c>
      <c r="I9" s="921">
        <v>119216</v>
      </c>
      <c r="J9" s="742">
        <f t="shared" si="2"/>
        <v>26.323000000009415</v>
      </c>
      <c r="K9" s="778" t="str">
        <f t="shared" si="5"/>
        <v>OK- ai fonduri  de utilizat</v>
      </c>
      <c r="L9" s="768">
        <v>2516</v>
      </c>
      <c r="M9" s="749">
        <v>2886.35</v>
      </c>
      <c r="N9" s="770">
        <f t="shared" si="3"/>
        <v>-370.34999999999991</v>
      </c>
      <c r="O9" s="810">
        <v>5000</v>
      </c>
      <c r="P9" s="785">
        <v>4978.01</v>
      </c>
      <c r="Q9" s="781">
        <f>O9-P9</f>
        <v>21.989999999999782</v>
      </c>
      <c r="R9" s="463" t="e">
        <f>#REF!-H9</f>
        <v>#REF!</v>
      </c>
      <c r="S9" s="461" t="e">
        <f>#REF!+#REF!</f>
        <v>#REF!</v>
      </c>
      <c r="T9" s="813">
        <v>5000</v>
      </c>
      <c r="U9" s="785">
        <v>4978.01</v>
      </c>
      <c r="V9" s="781">
        <f>T9-U9</f>
        <v>21.989999999999782</v>
      </c>
    </row>
    <row r="10" spans="1:22" s="297" customFormat="1" ht="14" x14ac:dyDescent="0.3">
      <c r="A10" s="456">
        <f t="shared" si="4"/>
        <v>6</v>
      </c>
      <c r="B10" s="457" t="s">
        <v>95</v>
      </c>
      <c r="C10" s="458">
        <f>+'20.01.06'!D14</f>
        <v>220497.96</v>
      </c>
      <c r="D10" s="458">
        <f>+'20.01.06'!E14</f>
        <v>262392.5724</v>
      </c>
      <c r="E10" s="459">
        <f>+'1 Centraliz PAAP'!C9</f>
        <v>0</v>
      </c>
      <c r="F10" s="459">
        <f>+'1 Centraliz PAAP'!D9</f>
        <v>0</v>
      </c>
      <c r="G10" s="459">
        <f t="shared" si="0"/>
        <v>220497.96</v>
      </c>
      <c r="H10" s="460">
        <f t="shared" si="1"/>
        <v>262392.5724</v>
      </c>
      <c r="I10" s="921">
        <v>242235</v>
      </c>
      <c r="J10" s="742">
        <f t="shared" si="2"/>
        <v>1.0275999999939813</v>
      </c>
      <c r="K10" s="778" t="str">
        <f t="shared" si="5"/>
        <v>OK- ai fonduri  de utilizat</v>
      </c>
      <c r="L10" s="746">
        <v>21000</v>
      </c>
      <c r="M10" s="749">
        <v>20158.599999999999</v>
      </c>
      <c r="N10" s="769">
        <f t="shared" si="3"/>
        <v>841.40000000000146</v>
      </c>
      <c r="O10" s="810">
        <v>0</v>
      </c>
      <c r="P10" s="878"/>
      <c r="Q10" s="781"/>
      <c r="R10" s="463" t="e">
        <f>#REF!-H10</f>
        <v>#REF!</v>
      </c>
      <c r="S10" s="461" t="e">
        <f>#REF!+#REF!</f>
        <v>#REF!</v>
      </c>
      <c r="T10" s="813">
        <v>0</v>
      </c>
      <c r="U10" s="878"/>
      <c r="V10" s="781"/>
    </row>
    <row r="11" spans="1:22" ht="14" x14ac:dyDescent="0.3">
      <c r="A11" s="183">
        <f t="shared" si="4"/>
        <v>7</v>
      </c>
      <c r="B11" s="177" t="s">
        <v>96</v>
      </c>
      <c r="C11" s="420">
        <f>+'20.01.08'!D15</f>
        <v>216331.12</v>
      </c>
      <c r="D11" s="335">
        <f>+'20.01.08'!E15</f>
        <v>257434.03279999999</v>
      </c>
      <c r="E11" s="331">
        <f>+'1 Centraliz PAAP'!C10</f>
        <v>0</v>
      </c>
      <c r="F11" s="331">
        <f>+'1 Centraliz PAAP'!D10</f>
        <v>0</v>
      </c>
      <c r="G11" s="331">
        <f t="shared" si="0"/>
        <v>216331.12</v>
      </c>
      <c r="H11" s="334">
        <f t="shared" si="1"/>
        <v>257434.03279999999</v>
      </c>
      <c r="I11" s="921">
        <v>263249</v>
      </c>
      <c r="J11" s="742">
        <f t="shared" si="2"/>
        <v>5814.9672000000137</v>
      </c>
      <c r="K11" s="778" t="str">
        <f t="shared" si="5"/>
        <v>OK- ai fonduri  de utilizat</v>
      </c>
      <c r="L11" s="746"/>
      <c r="M11" s="749"/>
      <c r="N11" s="769">
        <f t="shared" si="3"/>
        <v>0</v>
      </c>
      <c r="O11" s="780"/>
      <c r="P11" s="785"/>
      <c r="Q11" s="781"/>
      <c r="R11" s="462" t="e">
        <f>#REF!-H11</f>
        <v>#REF!</v>
      </c>
      <c r="S11" s="437" t="e">
        <f>#REF!+#REF!</f>
        <v>#REF!</v>
      </c>
      <c r="T11" s="780"/>
      <c r="U11" s="785"/>
      <c r="V11" s="781"/>
    </row>
    <row r="12" spans="1:22" ht="27.75" customHeight="1" x14ac:dyDescent="0.3">
      <c r="A12" s="183">
        <f t="shared" si="4"/>
        <v>8</v>
      </c>
      <c r="B12" s="193" t="s">
        <v>97</v>
      </c>
      <c r="C12" s="420">
        <f>+'20.01.09'!D43</f>
        <v>1499016.7599999998</v>
      </c>
      <c r="D12" s="335">
        <f>+'20.01.09'!E43</f>
        <v>1783829.9443999997</v>
      </c>
      <c r="E12" s="331">
        <f>+'1 Centraliz PAAP'!C11</f>
        <v>235967.78</v>
      </c>
      <c r="F12" s="331">
        <f>+'1 Centraliz PAAP'!D11</f>
        <v>280801.65820000001</v>
      </c>
      <c r="G12" s="331">
        <f t="shared" si="0"/>
        <v>1734984.5399999998</v>
      </c>
      <c r="H12" s="334">
        <f t="shared" si="1"/>
        <v>2064631.6025999996</v>
      </c>
      <c r="I12" s="921">
        <v>1864224</v>
      </c>
      <c r="J12" s="742">
        <f t="shared" si="2"/>
        <v>178722.48740000036</v>
      </c>
      <c r="K12" s="778" t="str">
        <f t="shared" si="5"/>
        <v>OK- ai fonduri  de utilizat</v>
      </c>
      <c r="L12" s="746">
        <v>46187</v>
      </c>
      <c r="M12" s="749">
        <v>17481.66</v>
      </c>
      <c r="N12" s="769">
        <f t="shared" si="3"/>
        <v>28705.34</v>
      </c>
      <c r="O12" s="810">
        <v>67000</v>
      </c>
      <c r="P12" s="785">
        <v>60628</v>
      </c>
      <c r="Q12" s="781">
        <f>O12-P12</f>
        <v>6372</v>
      </c>
      <c r="R12" s="462" t="e">
        <f>#REF!-H12</f>
        <v>#REF!</v>
      </c>
      <c r="S12" s="437" t="e">
        <f>#REF!+#REF!</f>
        <v>#REF!</v>
      </c>
      <c r="T12" s="813">
        <v>304000</v>
      </c>
      <c r="U12" s="785">
        <v>301020.43</v>
      </c>
      <c r="V12" s="781">
        <f>T12-U12</f>
        <v>2979.570000000007</v>
      </c>
    </row>
    <row r="13" spans="1:22" ht="14" x14ac:dyDescent="0.3">
      <c r="A13" s="183">
        <f t="shared" si="4"/>
        <v>9</v>
      </c>
      <c r="B13" s="177" t="s">
        <v>98</v>
      </c>
      <c r="C13" s="420">
        <f>+'20.01.30'!D35</f>
        <v>769420.00999999978</v>
      </c>
      <c r="D13" s="335">
        <f>+'20.01.30'!E35</f>
        <v>915609.81189999997</v>
      </c>
      <c r="E13" s="331">
        <f>+'1 Centraliz PAAP'!C12</f>
        <v>840795.39</v>
      </c>
      <c r="F13" s="331">
        <f>+'1 Centraliz PAAP'!D12</f>
        <v>1000546.5141</v>
      </c>
      <c r="G13" s="331">
        <f t="shared" si="0"/>
        <v>1610215.4</v>
      </c>
      <c r="H13" s="334">
        <f t="shared" si="1"/>
        <v>1916156.3259999999</v>
      </c>
      <c r="I13" s="921">
        <v>2277460</v>
      </c>
      <c r="J13" s="742">
        <f t="shared" si="2"/>
        <v>361303.67400000012</v>
      </c>
      <c r="K13" s="778" t="str">
        <f t="shared" si="5"/>
        <v>OK- ai fonduri  de utilizat</v>
      </c>
      <c r="L13" s="746">
        <v>10000</v>
      </c>
      <c r="M13" s="749"/>
      <c r="N13" s="769">
        <f t="shared" si="3"/>
        <v>10000</v>
      </c>
      <c r="O13" s="780"/>
      <c r="P13" s="785"/>
      <c r="Q13" s="781"/>
      <c r="R13" s="462" t="e">
        <f>#REF!-H13</f>
        <v>#REF!</v>
      </c>
      <c r="S13" s="437" t="e">
        <f>#REF!+#REF!</f>
        <v>#REF!</v>
      </c>
      <c r="T13" s="813">
        <v>20000</v>
      </c>
      <c r="U13" s="785"/>
      <c r="V13" s="781">
        <f>T13-U13</f>
        <v>20000</v>
      </c>
    </row>
    <row r="14" spans="1:22" s="324" customFormat="1" ht="14" x14ac:dyDescent="0.3">
      <c r="A14" s="323">
        <f t="shared" si="4"/>
        <v>10</v>
      </c>
      <c r="B14" s="457" t="s">
        <v>99</v>
      </c>
      <c r="C14" s="420">
        <f>+'20.02'!D11</f>
        <v>63615.5</v>
      </c>
      <c r="D14" s="335">
        <f>+'20.02'!E11</f>
        <v>75702.444999999992</v>
      </c>
      <c r="E14" s="331">
        <f>+'1 Centraliz PAAP'!C13</f>
        <v>0</v>
      </c>
      <c r="F14" s="331">
        <f>+'1 Centraliz PAAP'!D13</f>
        <v>0</v>
      </c>
      <c r="G14" s="331">
        <f t="shared" si="0"/>
        <v>63615.5</v>
      </c>
      <c r="H14" s="334">
        <f t="shared" si="1"/>
        <v>75702.444999999992</v>
      </c>
      <c r="I14" s="921">
        <v>132470</v>
      </c>
      <c r="J14" s="742">
        <f t="shared" si="2"/>
        <v>56767.555000000008</v>
      </c>
      <c r="K14" s="778" t="str">
        <f t="shared" si="5"/>
        <v>OK- ai fonduri  de utilizat</v>
      </c>
      <c r="L14" s="746"/>
      <c r="M14" s="749"/>
      <c r="N14" s="769">
        <f t="shared" si="3"/>
        <v>0</v>
      </c>
      <c r="O14" s="780"/>
      <c r="P14" s="785"/>
      <c r="Q14" s="781"/>
      <c r="R14" s="462" t="e">
        <f>#REF!-H14</f>
        <v>#REF!</v>
      </c>
      <c r="S14" s="437" t="e">
        <f>#REF!+#REF!</f>
        <v>#REF!</v>
      </c>
      <c r="T14" s="780"/>
      <c r="U14" s="785"/>
      <c r="V14" s="781"/>
    </row>
    <row r="15" spans="1:22" ht="14" x14ac:dyDescent="0.3">
      <c r="A15" s="183">
        <f t="shared" si="4"/>
        <v>11</v>
      </c>
      <c r="B15" s="177" t="s">
        <v>100</v>
      </c>
      <c r="C15" s="420">
        <f>+'20.05.30'!D21</f>
        <v>100951.1</v>
      </c>
      <c r="D15" s="335">
        <f>+'20.05.30'!E21</f>
        <v>120131.80899999999</v>
      </c>
      <c r="E15" s="331">
        <f>+'1 Centraliz PAAP'!C14</f>
        <v>0</v>
      </c>
      <c r="F15" s="331">
        <f>+'1 Centraliz PAAP'!D14</f>
        <v>0</v>
      </c>
      <c r="G15" s="331">
        <f t="shared" si="0"/>
        <v>100951.1</v>
      </c>
      <c r="H15" s="334">
        <f t="shared" si="1"/>
        <v>120131.80899999999</v>
      </c>
      <c r="I15" s="921">
        <v>2125</v>
      </c>
      <c r="J15" s="742">
        <f t="shared" si="2"/>
        <v>696.48100000000704</v>
      </c>
      <c r="K15" s="778" t="str">
        <f t="shared" si="5"/>
        <v>OK- ai fonduri  de utilizat</v>
      </c>
      <c r="L15" s="746">
        <v>43227</v>
      </c>
      <c r="M15" s="749">
        <v>43225.75</v>
      </c>
      <c r="N15" s="769">
        <f t="shared" si="3"/>
        <v>1.25</v>
      </c>
      <c r="O15" s="810">
        <v>43000</v>
      </c>
      <c r="P15" s="785">
        <v>36579.410000000003</v>
      </c>
      <c r="Q15" s="781">
        <f>O15-P15</f>
        <v>6420.5899999999965</v>
      </c>
      <c r="R15" s="462" t="e">
        <f>#REF!-H15</f>
        <v>#REF!</v>
      </c>
      <c r="S15" s="437" t="e">
        <f>#REF!+#REF!</f>
        <v>#REF!</v>
      </c>
      <c r="T15" s="813">
        <v>43000</v>
      </c>
      <c r="U15" s="878">
        <v>38898.129999999997</v>
      </c>
      <c r="V15" s="781">
        <f>T15-U15</f>
        <v>4101.8700000000026</v>
      </c>
    </row>
    <row r="16" spans="1:22" ht="14" x14ac:dyDescent="0.3">
      <c r="A16" s="183">
        <f t="shared" si="4"/>
        <v>12</v>
      </c>
      <c r="B16" s="177" t="s">
        <v>101</v>
      </c>
      <c r="C16" s="336">
        <v>0</v>
      </c>
      <c r="D16" s="337">
        <v>0</v>
      </c>
      <c r="E16" s="331">
        <f>+'1 Centraliz PAAP'!C15</f>
        <v>25000</v>
      </c>
      <c r="F16" s="331">
        <f>+'1 Centraliz PAAP'!D15</f>
        <v>29750</v>
      </c>
      <c r="G16" s="331">
        <f t="shared" si="0"/>
        <v>25000</v>
      </c>
      <c r="H16" s="334">
        <f t="shared" si="1"/>
        <v>29750</v>
      </c>
      <c r="I16" s="921">
        <v>78120</v>
      </c>
      <c r="J16" s="742">
        <f>I16-H16+M16+P15+U16</f>
        <v>84949.41</v>
      </c>
      <c r="K16" s="778" t="str">
        <f t="shared" si="5"/>
        <v>OK- ai fonduri  de utilizat</v>
      </c>
      <c r="L16" s="746">
        <v>1500</v>
      </c>
      <c r="M16" s="749"/>
      <c r="N16" s="769">
        <f t="shared" si="3"/>
        <v>1500</v>
      </c>
      <c r="O16" s="780"/>
      <c r="Q16" s="781"/>
      <c r="R16" s="462" t="e">
        <f>#REF!-H16</f>
        <v>#REF!</v>
      </c>
      <c r="S16" s="437" t="e">
        <f>#REF!+#REF!</f>
        <v>#REF!</v>
      </c>
      <c r="T16" s="813">
        <v>20000</v>
      </c>
      <c r="U16" s="785"/>
      <c r="V16" s="781">
        <f>T16-U16</f>
        <v>20000</v>
      </c>
    </row>
    <row r="17" spans="1:22" ht="14" x14ac:dyDescent="0.3">
      <c r="A17" s="183">
        <f t="shared" si="4"/>
        <v>13</v>
      </c>
      <c r="B17" s="177" t="s">
        <v>102</v>
      </c>
      <c r="C17" s="336">
        <v>0</v>
      </c>
      <c r="D17" s="337">
        <v>0</v>
      </c>
      <c r="E17" s="331">
        <f>+'1 Centraliz PAAP'!C16</f>
        <v>350000</v>
      </c>
      <c r="F17" s="331">
        <f>+'1 Centraliz PAAP'!D16</f>
        <v>350000</v>
      </c>
      <c r="G17" s="331">
        <f t="shared" si="0"/>
        <v>350000</v>
      </c>
      <c r="H17" s="334">
        <f t="shared" si="1"/>
        <v>350000</v>
      </c>
      <c r="I17" s="921">
        <v>350000</v>
      </c>
      <c r="J17" s="742">
        <f t="shared" si="2"/>
        <v>0</v>
      </c>
      <c r="K17" s="778" t="str">
        <f t="shared" si="5"/>
        <v>OK- ai fonduri  de utilizat</v>
      </c>
      <c r="L17" s="746"/>
      <c r="M17" s="749"/>
      <c r="N17" s="769">
        <f t="shared" si="3"/>
        <v>0</v>
      </c>
      <c r="O17" s="780"/>
      <c r="P17" s="785"/>
      <c r="Q17" s="781"/>
      <c r="R17" s="462" t="e">
        <f>#REF!-H17</f>
        <v>#REF!</v>
      </c>
      <c r="S17" s="437" t="e">
        <f>#REF!+#REF!</f>
        <v>#REF!</v>
      </c>
      <c r="T17" s="780"/>
      <c r="U17" s="785"/>
      <c r="V17" s="781"/>
    </row>
    <row r="18" spans="1:22" ht="14" x14ac:dyDescent="0.3">
      <c r="A18" s="183">
        <f t="shared" si="4"/>
        <v>14</v>
      </c>
      <c r="B18" s="177" t="s">
        <v>103</v>
      </c>
      <c r="C18" s="420">
        <f>+'20.11'!D9</f>
        <v>0</v>
      </c>
      <c r="D18" s="335">
        <f>+'20.11'!E9</f>
        <v>0</v>
      </c>
      <c r="E18" s="331">
        <f>+'1 Centraliz PAAP'!C17</f>
        <v>0</v>
      </c>
      <c r="F18" s="331">
        <f>+'1 Centraliz PAAP'!D17</f>
        <v>0</v>
      </c>
      <c r="G18" s="331">
        <f t="shared" si="0"/>
        <v>0</v>
      </c>
      <c r="H18" s="334">
        <f t="shared" si="1"/>
        <v>0</v>
      </c>
      <c r="I18" s="921">
        <v>1410</v>
      </c>
      <c r="J18" s="742">
        <f t="shared" si="2"/>
        <v>1410</v>
      </c>
      <c r="K18" s="778" t="str">
        <f t="shared" si="5"/>
        <v>OK- ai fonduri  de utilizat</v>
      </c>
      <c r="L18" s="746"/>
      <c r="M18" s="749"/>
      <c r="N18" s="769">
        <f t="shared" si="3"/>
        <v>0</v>
      </c>
      <c r="O18" s="780"/>
      <c r="P18" s="785"/>
      <c r="Q18" s="781"/>
      <c r="R18" s="462" t="e">
        <f>#REF!-H18</f>
        <v>#REF!</v>
      </c>
      <c r="S18" s="437" t="e">
        <f>#REF!+#REF!</f>
        <v>#REF!</v>
      </c>
      <c r="T18" s="780"/>
      <c r="U18" s="785"/>
      <c r="V18" s="781"/>
    </row>
    <row r="19" spans="1:22" s="227" customFormat="1" ht="14" x14ac:dyDescent="0.3">
      <c r="A19" s="756">
        <f t="shared" si="4"/>
        <v>15</v>
      </c>
      <c r="B19" s="757" t="s">
        <v>104</v>
      </c>
      <c r="C19" s="758">
        <f>+'20.12'!D14</f>
        <v>93110</v>
      </c>
      <c r="D19" s="758">
        <f>+'20.12'!E14</f>
        <v>110800.9</v>
      </c>
      <c r="E19" s="759">
        <f>+'1 Centraliz PAAP'!C18</f>
        <v>0</v>
      </c>
      <c r="F19" s="759">
        <f>+'1 Centraliz PAAP'!D18</f>
        <v>0</v>
      </c>
      <c r="G19" s="759">
        <f t="shared" si="0"/>
        <v>93110</v>
      </c>
      <c r="H19" s="760">
        <f t="shared" si="1"/>
        <v>110800.9</v>
      </c>
      <c r="I19" s="663">
        <v>111740</v>
      </c>
      <c r="J19" s="742">
        <f t="shared" si="2"/>
        <v>939.10000000000582</v>
      </c>
      <c r="K19" s="778" t="str">
        <f t="shared" si="5"/>
        <v>OK- ai fonduri  de utilizat</v>
      </c>
      <c r="L19" s="663"/>
      <c r="M19" s="761"/>
      <c r="N19" s="771">
        <f t="shared" si="3"/>
        <v>0</v>
      </c>
      <c r="O19" s="782"/>
      <c r="P19" s="786"/>
      <c r="Q19" s="781"/>
      <c r="R19" s="762" t="e">
        <f>#REF!-H19</f>
        <v>#REF!</v>
      </c>
      <c r="S19" s="763" t="e">
        <f>#REF!+#REF!</f>
        <v>#REF!</v>
      </c>
      <c r="T19" s="782"/>
      <c r="U19" s="786"/>
      <c r="V19" s="781"/>
    </row>
    <row r="20" spans="1:22" ht="14" x14ac:dyDescent="0.3">
      <c r="A20" s="183">
        <f t="shared" si="4"/>
        <v>16</v>
      </c>
      <c r="B20" s="177" t="s">
        <v>105</v>
      </c>
      <c r="C20" s="420">
        <f>+'20.13'!D9</f>
        <v>75630.25</v>
      </c>
      <c r="D20" s="335">
        <f>+'20.13'!E9</f>
        <v>89999.997499999998</v>
      </c>
      <c r="E20" s="331">
        <f>+'1 Centraliz PAAP'!C19</f>
        <v>0</v>
      </c>
      <c r="F20" s="331">
        <f>+'1 Centraliz PAAP'!D19</f>
        <v>0</v>
      </c>
      <c r="G20" s="331">
        <f t="shared" si="0"/>
        <v>75630.25</v>
      </c>
      <c r="H20" s="334">
        <f t="shared" si="1"/>
        <v>89999.997499999998</v>
      </c>
      <c r="I20" s="921">
        <v>90100</v>
      </c>
      <c r="J20" s="742">
        <f t="shared" si="2"/>
        <v>100.00250000000233</v>
      </c>
      <c r="K20" s="778" t="str">
        <f t="shared" si="5"/>
        <v>OK- ai fonduri  de utilizat</v>
      </c>
      <c r="L20" s="746"/>
      <c r="M20" s="749"/>
      <c r="N20" s="769">
        <f t="shared" si="3"/>
        <v>0</v>
      </c>
      <c r="O20" s="780"/>
      <c r="P20" s="785"/>
      <c r="Q20" s="781"/>
      <c r="R20" s="462" t="e">
        <f>#REF!-H20</f>
        <v>#REF!</v>
      </c>
      <c r="S20" s="437" t="e">
        <f>#REF!+#REF!</f>
        <v>#REF!</v>
      </c>
      <c r="T20" s="780"/>
      <c r="U20" s="785"/>
      <c r="V20" s="781"/>
    </row>
    <row r="21" spans="1:22" ht="14" x14ac:dyDescent="0.3">
      <c r="A21" s="183">
        <f t="shared" si="4"/>
        <v>17</v>
      </c>
      <c r="B21" s="177" t="s">
        <v>106</v>
      </c>
      <c r="C21" s="420">
        <f>+'20.14'!D12</f>
        <v>106816.26</v>
      </c>
      <c r="D21" s="335">
        <f>+'20.14'!E12</f>
        <v>112414.84940000001</v>
      </c>
      <c r="E21" s="331">
        <f>+'1 Centraliz PAAP'!C20</f>
        <v>0</v>
      </c>
      <c r="F21" s="331">
        <f>+'1 Centraliz PAAP'!D20</f>
        <v>0</v>
      </c>
      <c r="G21" s="331">
        <f t="shared" si="0"/>
        <v>106816.26</v>
      </c>
      <c r="H21" s="334">
        <f t="shared" si="1"/>
        <v>112414.84940000001</v>
      </c>
      <c r="I21" s="921">
        <v>112553</v>
      </c>
      <c r="J21" s="742">
        <f t="shared" si="2"/>
        <v>138.15059999999357</v>
      </c>
      <c r="K21" s="778" t="str">
        <f t="shared" si="5"/>
        <v>OK- ai fonduri  de utilizat</v>
      </c>
      <c r="L21" s="746"/>
      <c r="M21" s="749"/>
      <c r="N21" s="769">
        <f t="shared" si="3"/>
        <v>0</v>
      </c>
      <c r="O21" s="780"/>
      <c r="P21" s="785"/>
      <c r="Q21" s="781"/>
      <c r="R21" s="462" t="e">
        <f>#REF!-H21</f>
        <v>#REF!</v>
      </c>
      <c r="S21" s="437" t="e">
        <f>#REF!+#REF!</f>
        <v>#REF!</v>
      </c>
      <c r="T21" s="780"/>
      <c r="U21" s="785"/>
      <c r="V21" s="781"/>
    </row>
    <row r="22" spans="1:22" ht="14" x14ac:dyDescent="0.3">
      <c r="A22" s="183">
        <f t="shared" si="4"/>
        <v>18</v>
      </c>
      <c r="B22" s="177" t="s">
        <v>107</v>
      </c>
      <c r="C22" s="336">
        <v>0</v>
      </c>
      <c r="D22" s="336">
        <v>0</v>
      </c>
      <c r="E22" s="331">
        <f>+'1 Centraliz PAAP'!C21</f>
        <v>0</v>
      </c>
      <c r="F22" s="331">
        <f>+'1 Centraliz PAAP'!D21</f>
        <v>0</v>
      </c>
      <c r="G22" s="331">
        <f t="shared" si="0"/>
        <v>0</v>
      </c>
      <c r="H22" s="334">
        <f t="shared" si="1"/>
        <v>0</v>
      </c>
      <c r="I22" s="921">
        <v>48000</v>
      </c>
      <c r="J22" s="742">
        <f t="shared" si="2"/>
        <v>48000</v>
      </c>
      <c r="K22" s="778" t="str">
        <f t="shared" si="5"/>
        <v>OK- ai fonduri  de utilizat</v>
      </c>
      <c r="L22" s="746"/>
      <c r="M22" s="749"/>
      <c r="N22" s="769">
        <f t="shared" si="3"/>
        <v>0</v>
      </c>
      <c r="O22" s="780"/>
      <c r="P22" s="785"/>
      <c r="Q22" s="781"/>
      <c r="R22" s="462" t="e">
        <f>#REF!-H22</f>
        <v>#REF!</v>
      </c>
      <c r="S22" s="437" t="e">
        <f>#REF!+#REF!</f>
        <v>#REF!</v>
      </c>
      <c r="T22" s="780"/>
      <c r="U22" s="785"/>
      <c r="V22" s="781"/>
    </row>
    <row r="23" spans="1:22" ht="14" x14ac:dyDescent="0.3">
      <c r="A23" s="183">
        <f t="shared" si="4"/>
        <v>19</v>
      </c>
      <c r="B23" s="177" t="s">
        <v>396</v>
      </c>
      <c r="C23" s="335">
        <v>0</v>
      </c>
      <c r="D23" s="335">
        <v>0</v>
      </c>
      <c r="E23" s="331">
        <f>+'1 Centraliz PAAP'!C24</f>
        <v>0</v>
      </c>
      <c r="F23" s="331">
        <f>+'1 Centraliz PAAP'!D24</f>
        <v>0</v>
      </c>
      <c r="G23" s="331">
        <f t="shared" si="0"/>
        <v>0</v>
      </c>
      <c r="H23" s="334">
        <f t="shared" si="1"/>
        <v>0</v>
      </c>
      <c r="I23" s="663">
        <v>0</v>
      </c>
      <c r="J23" s="742">
        <f t="shared" si="2"/>
        <v>0</v>
      </c>
      <c r="K23" s="778" t="str">
        <f t="shared" si="5"/>
        <v>OK- ai fonduri  de utilizat</v>
      </c>
      <c r="L23" s="746"/>
      <c r="M23" s="749"/>
      <c r="N23" s="769">
        <f t="shared" si="3"/>
        <v>0</v>
      </c>
      <c r="O23" s="780"/>
      <c r="P23" s="785"/>
      <c r="Q23" s="781"/>
      <c r="R23" s="462" t="e">
        <f>#REF!-H23</f>
        <v>#REF!</v>
      </c>
      <c r="S23" s="437" t="e">
        <f>#REF!+#REF!</f>
        <v>#REF!</v>
      </c>
      <c r="T23" s="780"/>
      <c r="U23" s="785"/>
      <c r="V23" s="781"/>
    </row>
    <row r="24" spans="1:22" ht="14" x14ac:dyDescent="0.3">
      <c r="A24" s="183">
        <f t="shared" si="4"/>
        <v>20</v>
      </c>
      <c r="B24" s="177" t="s">
        <v>108</v>
      </c>
      <c r="C24" s="420">
        <f>+'20.30.02'!D18</f>
        <v>11876.369754552654</v>
      </c>
      <c r="D24" s="335">
        <f>+'20.30.02'!E18</f>
        <v>12998.497189231992</v>
      </c>
      <c r="E24" s="331">
        <f>+'1 Centraliz PAAP'!C22</f>
        <v>0</v>
      </c>
      <c r="F24" s="331">
        <f>+'1 Centraliz PAAP'!D22</f>
        <v>0</v>
      </c>
      <c r="G24" s="331">
        <f t="shared" si="0"/>
        <v>11876.369754552654</v>
      </c>
      <c r="H24" s="334">
        <f t="shared" si="1"/>
        <v>12998.497189231992</v>
      </c>
      <c r="I24" s="921">
        <v>13000</v>
      </c>
      <c r="J24" s="742">
        <f t="shared" si="2"/>
        <v>1.502810768008203</v>
      </c>
      <c r="K24" s="778" t="str">
        <f t="shared" si="5"/>
        <v>OK- ai fonduri  de utilizat</v>
      </c>
      <c r="L24" s="746"/>
      <c r="M24" s="749"/>
      <c r="N24" s="769">
        <f t="shared" si="3"/>
        <v>0</v>
      </c>
      <c r="O24" s="780"/>
      <c r="P24" s="785"/>
      <c r="Q24" s="781"/>
      <c r="R24" s="462" t="e">
        <f>#REF!-H24</f>
        <v>#REF!</v>
      </c>
      <c r="S24" s="437" t="e">
        <f>#REF!+#REF!</f>
        <v>#REF!</v>
      </c>
      <c r="T24" s="780"/>
      <c r="U24" s="785"/>
      <c r="V24" s="781"/>
    </row>
    <row r="25" spans="1:22" ht="14" x14ac:dyDescent="0.3">
      <c r="A25" s="183">
        <f t="shared" si="4"/>
        <v>21</v>
      </c>
      <c r="B25" s="177" t="s">
        <v>109</v>
      </c>
      <c r="C25" s="210">
        <v>0</v>
      </c>
      <c r="D25" s="210">
        <v>0</v>
      </c>
      <c r="E25" s="186">
        <f>+'1 Centraliz PAAP'!C23</f>
        <v>0</v>
      </c>
      <c r="F25" s="186">
        <f>+'1 Centraliz PAAP'!D23</f>
        <v>0</v>
      </c>
      <c r="G25" s="186">
        <f t="shared" si="0"/>
        <v>0</v>
      </c>
      <c r="H25" s="221">
        <f t="shared" si="1"/>
        <v>0</v>
      </c>
      <c r="I25" s="712">
        <v>0</v>
      </c>
      <c r="J25" s="742">
        <f t="shared" si="2"/>
        <v>0</v>
      </c>
      <c r="K25" s="778" t="str">
        <f t="shared" si="5"/>
        <v>OK- ai fonduri  de utilizat</v>
      </c>
      <c r="L25" s="746"/>
      <c r="M25" s="749"/>
      <c r="N25" s="769">
        <f t="shared" si="3"/>
        <v>0</v>
      </c>
      <c r="O25" s="780"/>
      <c r="P25" s="785"/>
      <c r="Q25" s="781"/>
      <c r="R25" s="462" t="e">
        <f>#REF!-H25</f>
        <v>#REF!</v>
      </c>
      <c r="S25" s="437" t="e">
        <f>#REF!+#REF!</f>
        <v>#REF!</v>
      </c>
      <c r="T25" s="780"/>
      <c r="U25" s="785"/>
      <c r="V25" s="781"/>
    </row>
    <row r="26" spans="1:22" ht="23.5" x14ac:dyDescent="0.3">
      <c r="A26" s="183">
        <f t="shared" si="4"/>
        <v>22</v>
      </c>
      <c r="B26" s="177" t="s">
        <v>110</v>
      </c>
      <c r="C26" s="420">
        <f>+'20.30.30'!D9</f>
        <v>7</v>
      </c>
      <c r="D26" s="335">
        <f>+'20.30.30'!E9</f>
        <v>8.33</v>
      </c>
      <c r="E26" s="331">
        <f>+'1 Centraliz PAAP'!C25</f>
        <v>0</v>
      </c>
      <c r="F26" s="331">
        <f>+'1 Centraliz PAAP'!D25</f>
        <v>0</v>
      </c>
      <c r="G26" s="331">
        <f t="shared" si="0"/>
        <v>7</v>
      </c>
      <c r="H26" s="334">
        <f t="shared" si="1"/>
        <v>8.33</v>
      </c>
      <c r="I26" s="921">
        <v>2208519</v>
      </c>
      <c r="J26" s="742">
        <f t="shared" si="2"/>
        <v>2208510.67</v>
      </c>
      <c r="K26" s="778" t="str">
        <f t="shared" si="5"/>
        <v>OK- ai fonduri  de utilizat</v>
      </c>
      <c r="L26" s="746"/>
      <c r="M26" s="749"/>
      <c r="N26" s="769">
        <f t="shared" si="3"/>
        <v>0</v>
      </c>
      <c r="O26" s="780"/>
      <c r="P26" s="785"/>
      <c r="Q26" s="781"/>
      <c r="R26" s="462" t="e">
        <f>#REF!-H26</f>
        <v>#REF!</v>
      </c>
      <c r="S26" s="437" t="e">
        <f>#REF!+#REF!</f>
        <v>#REF!</v>
      </c>
      <c r="T26" s="780"/>
      <c r="U26" s="785"/>
      <c r="V26" s="781"/>
    </row>
    <row r="27" spans="1:22" ht="14" x14ac:dyDescent="0.3">
      <c r="A27" s="183">
        <f t="shared" si="4"/>
        <v>23</v>
      </c>
      <c r="B27" s="98" t="s">
        <v>111</v>
      </c>
      <c r="C27" s="420">
        <f>+'71.01.02'!D14</f>
        <v>536180</v>
      </c>
      <c r="D27" s="335">
        <f>+'71.01.02'!E14</f>
        <v>638054.20000000007</v>
      </c>
      <c r="E27" s="331">
        <f>+'1 Centraliz PAAP'!C26</f>
        <v>0</v>
      </c>
      <c r="F27" s="331">
        <f>+'1 Centraliz PAAP'!D26</f>
        <v>0</v>
      </c>
      <c r="G27" s="331">
        <f t="shared" si="0"/>
        <v>536180</v>
      </c>
      <c r="H27" s="334">
        <f t="shared" si="1"/>
        <v>638054.20000000007</v>
      </c>
      <c r="I27" s="921">
        <v>358300</v>
      </c>
      <c r="J27" s="742">
        <f t="shared" si="2"/>
        <v>358299.99999999994</v>
      </c>
      <c r="K27" s="778" t="str">
        <f t="shared" si="5"/>
        <v>OK- ai fonduri  de utilizat</v>
      </c>
      <c r="L27" s="746">
        <v>582406</v>
      </c>
      <c r="M27" s="749">
        <v>582080.17000000004</v>
      </c>
      <c r="N27" s="769">
        <f t="shared" si="3"/>
        <v>325.82999999995809</v>
      </c>
      <c r="O27" s="810">
        <v>60000</v>
      </c>
      <c r="P27" s="785">
        <v>32740.47</v>
      </c>
      <c r="Q27" s="781">
        <f>O27-P27</f>
        <v>27259.53</v>
      </c>
      <c r="R27" s="462" t="e">
        <f>#REF!-H27</f>
        <v>#REF!</v>
      </c>
      <c r="S27" s="437" t="e">
        <f>#REF!+#REF!</f>
        <v>#REF!</v>
      </c>
      <c r="T27" s="813">
        <v>89000</v>
      </c>
      <c r="U27" s="785">
        <v>23233.56</v>
      </c>
      <c r="V27" s="781">
        <f>T27-U27</f>
        <v>65766.44</v>
      </c>
    </row>
    <row r="28" spans="1:22" ht="14" x14ac:dyDescent="0.3">
      <c r="A28" s="183" t="e">
        <f>+#REF!+1</f>
        <v>#REF!</v>
      </c>
      <c r="B28" s="98" t="s">
        <v>404</v>
      </c>
      <c r="C28" s="420">
        <f>+'71.01.03'!D11</f>
        <v>11989</v>
      </c>
      <c r="D28" s="335">
        <f>+'71.01.03'!E11</f>
        <v>14266.91</v>
      </c>
      <c r="E28" s="331">
        <f>+'1 Centraliz PAAP'!C28</f>
        <v>0</v>
      </c>
      <c r="F28" s="331">
        <f>+'1 Centraliz PAAP'!D28</f>
        <v>0</v>
      </c>
      <c r="G28" s="331">
        <f>+C28+E28</f>
        <v>11989</v>
      </c>
      <c r="H28" s="334">
        <f>+D28+F28</f>
        <v>14266.91</v>
      </c>
      <c r="I28" s="921">
        <v>15000</v>
      </c>
      <c r="J28" s="742">
        <f t="shared" si="2"/>
        <v>733.09000000000015</v>
      </c>
      <c r="K28" s="778" t="str">
        <f t="shared" si="5"/>
        <v>OK- ai fonduri  de utilizat</v>
      </c>
      <c r="L28" s="746">
        <v>0</v>
      </c>
      <c r="M28" s="665"/>
      <c r="N28" s="769">
        <f t="shared" si="3"/>
        <v>0</v>
      </c>
      <c r="O28" s="780"/>
      <c r="P28" s="785"/>
      <c r="Q28" s="781"/>
      <c r="R28" s="462" t="e">
        <f>#REF!-H28</f>
        <v>#REF!</v>
      </c>
      <c r="S28" s="437" t="e">
        <f>#REF!+#REF!</f>
        <v>#REF!</v>
      </c>
      <c r="T28" s="780">
        <v>0</v>
      </c>
      <c r="U28" s="785"/>
      <c r="V28" s="781">
        <f>T28-U28</f>
        <v>0</v>
      </c>
    </row>
    <row r="29" spans="1:22" ht="14" x14ac:dyDescent="0.3">
      <c r="A29" s="183"/>
      <c r="B29" s="98" t="s">
        <v>113</v>
      </c>
      <c r="C29" s="421">
        <f>+'71.01.30'!D12</f>
        <v>0</v>
      </c>
      <c r="D29" s="338">
        <f>+'71.01.30'!E12</f>
        <v>0</v>
      </c>
      <c r="E29" s="331"/>
      <c r="F29" s="331"/>
      <c r="G29" s="331">
        <f t="shared" si="0"/>
        <v>0</v>
      </c>
      <c r="H29" s="334"/>
      <c r="I29" s="743">
        <v>599</v>
      </c>
      <c r="J29" s="742">
        <f t="shared" si="2"/>
        <v>599</v>
      </c>
      <c r="K29" s="778" t="str">
        <f t="shared" si="5"/>
        <v>OK- ai fonduri  de utilizat</v>
      </c>
      <c r="L29" s="746"/>
      <c r="M29" s="665"/>
      <c r="N29" s="769">
        <f t="shared" si="3"/>
        <v>0</v>
      </c>
      <c r="O29" s="780"/>
      <c r="P29" s="785"/>
      <c r="Q29" s="781"/>
      <c r="R29" s="462"/>
      <c r="S29" s="437"/>
      <c r="T29" s="780"/>
      <c r="U29" s="785"/>
      <c r="V29" s="781"/>
    </row>
    <row r="30" spans="1:22" ht="14.5" thickBot="1" x14ac:dyDescent="0.35">
      <c r="A30" s="183" t="e">
        <f>+A28+1</f>
        <v>#REF!</v>
      </c>
      <c r="B30" s="116" t="s">
        <v>114</v>
      </c>
      <c r="C30" s="594"/>
      <c r="D30" s="595"/>
      <c r="E30" s="331"/>
      <c r="F30" s="186">
        <f>+'1 Centraliz PAAP'!D29</f>
        <v>0</v>
      </c>
      <c r="G30" s="186">
        <f t="shared" si="0"/>
        <v>0</v>
      </c>
      <c r="H30" s="221">
        <f t="shared" si="1"/>
        <v>0</v>
      </c>
      <c r="I30" s="664"/>
      <c r="J30" s="742">
        <f t="shared" si="2"/>
        <v>0</v>
      </c>
      <c r="K30" s="778" t="str">
        <f t="shared" si="5"/>
        <v>OK- ai fonduri  de utilizat</v>
      </c>
      <c r="L30" s="746"/>
      <c r="M30" s="665"/>
      <c r="N30" s="769">
        <f t="shared" si="3"/>
        <v>0</v>
      </c>
      <c r="O30" s="783"/>
      <c r="P30" s="787"/>
      <c r="Q30" s="784"/>
      <c r="R30" s="462" t="e">
        <f>#REF!-H30</f>
        <v>#REF!</v>
      </c>
      <c r="S30" s="437" t="e">
        <f>#REF!+#REF!</f>
        <v>#REF!</v>
      </c>
      <c r="T30" s="783"/>
      <c r="U30" s="787"/>
      <c r="V30" s="781"/>
    </row>
    <row r="31" spans="1:22" ht="14.5" thickBot="1" x14ac:dyDescent="0.35">
      <c r="A31" s="194"/>
      <c r="B31" s="195" t="s">
        <v>115</v>
      </c>
      <c r="C31" s="419">
        <f t="shared" ref="C31:I31" si="6">SUM(C5:C30)</f>
        <v>5869992.8097545523</v>
      </c>
      <c r="D31" s="422">
        <f t="shared" si="6"/>
        <v>6969460.5607892331</v>
      </c>
      <c r="E31" s="419">
        <f t="shared" si="6"/>
        <v>1557414.47</v>
      </c>
      <c r="F31" s="419">
        <f t="shared" si="6"/>
        <v>1786823.2193</v>
      </c>
      <c r="G31" s="423">
        <f t="shared" si="6"/>
        <v>7427407.2797545511</v>
      </c>
      <c r="H31" s="424">
        <f t="shared" si="6"/>
        <v>8756283.7800892331</v>
      </c>
      <c r="I31" s="464">
        <f t="shared" si="6"/>
        <v>11528189</v>
      </c>
      <c r="J31" s="742">
        <f>I31-H31+M31+P31+U31</f>
        <v>3982648.214910767</v>
      </c>
      <c r="K31" s="778" t="str">
        <f t="shared" si="5"/>
        <v>OK- ai fonduri  de utilizat</v>
      </c>
      <c r="L31" s="747">
        <f>SUM(L5:L30)</f>
        <v>725830</v>
      </c>
      <c r="M31" s="748">
        <f>SUM(M5:M30)</f>
        <v>684826.48</v>
      </c>
      <c r="N31" s="772">
        <f t="shared" si="3"/>
        <v>41003.520000000019</v>
      </c>
      <c r="O31" s="889">
        <f>SUM(O5:O30)</f>
        <v>190000</v>
      </c>
      <c r="P31" s="890">
        <f>SUM(P5:P30)</f>
        <v>146356.13750000001</v>
      </c>
      <c r="Q31" s="891"/>
      <c r="R31" s="892"/>
      <c r="S31" s="893" t="e">
        <f>#REF!+#REF!</f>
        <v>#REF!</v>
      </c>
      <c r="T31" s="889">
        <f>SUM(T5:T30)</f>
        <v>496000</v>
      </c>
      <c r="U31" s="890">
        <f>SUM(U5:U30)</f>
        <v>379560.3775</v>
      </c>
      <c r="V31" s="891"/>
    </row>
    <row r="32" spans="1:22" ht="14" x14ac:dyDescent="0.3">
      <c r="B32" s="178" t="s">
        <v>121</v>
      </c>
      <c r="C32" s="179">
        <f>+'ACHIZITII DIRECTE'!D186</f>
        <v>5869992.8097545523</v>
      </c>
      <c r="D32" s="179">
        <f>+C32*1.19</f>
        <v>6985291.4436079171</v>
      </c>
      <c r="E32" s="48"/>
      <c r="O32" s="894"/>
      <c r="P32" s="894"/>
      <c r="Q32" s="894"/>
      <c r="R32" s="895"/>
      <c r="S32" s="895"/>
      <c r="T32" s="894"/>
      <c r="U32" s="894"/>
      <c r="V32" s="894"/>
    </row>
    <row r="33" spans="2:22" x14ac:dyDescent="0.25">
      <c r="C33" s="48">
        <f>+C31-C32</f>
        <v>0</v>
      </c>
      <c r="D33" s="48">
        <f>+D32-D31</f>
        <v>15830.882818683982</v>
      </c>
      <c r="H33" s="226" t="s">
        <v>128</v>
      </c>
      <c r="I33" s="226" t="s">
        <v>129</v>
      </c>
      <c r="J33" s="226"/>
      <c r="L33" s="449"/>
      <c r="M33" s="449"/>
      <c r="N33" s="449"/>
      <c r="O33" s="894"/>
      <c r="P33" s="894"/>
      <c r="Q33" s="894"/>
      <c r="R33" s="895"/>
      <c r="S33" s="895"/>
      <c r="T33" s="894"/>
      <c r="U33" s="894"/>
      <c r="V33" s="894"/>
    </row>
    <row r="34" spans="2:22" ht="13" x14ac:dyDescent="0.3">
      <c r="B34" s="151" t="s">
        <v>122</v>
      </c>
      <c r="H34" s="228">
        <v>20</v>
      </c>
      <c r="I34" s="228">
        <v>8103962.6699999999</v>
      </c>
      <c r="J34" s="730"/>
      <c r="L34" s="659"/>
      <c r="M34" s="659"/>
      <c r="N34" s="659"/>
      <c r="O34" s="894"/>
      <c r="P34" s="894"/>
      <c r="Q34" s="894"/>
      <c r="R34" s="895"/>
      <c r="S34" s="895"/>
      <c r="T34" s="894"/>
      <c r="U34" s="894"/>
      <c r="V34" s="894"/>
    </row>
    <row r="35" spans="2:22" x14ac:dyDescent="0.25">
      <c r="B35" s="24" t="s">
        <v>395</v>
      </c>
      <c r="H35" s="228">
        <v>58</v>
      </c>
      <c r="I35" s="228">
        <v>0</v>
      </c>
      <c r="J35" s="730">
        <f ca="1">I31-J31-J:J</f>
        <v>0</v>
      </c>
      <c r="L35" s="659"/>
      <c r="M35" s="659"/>
      <c r="N35" s="659"/>
      <c r="O35" s="894"/>
      <c r="P35" s="894"/>
      <c r="Q35" s="894"/>
      <c r="R35" s="895"/>
      <c r="S35" s="895"/>
      <c r="T35" s="894"/>
      <c r="U35" s="894"/>
      <c r="V35" s="894"/>
    </row>
    <row r="36" spans="2:22" x14ac:dyDescent="0.25">
      <c r="B36" s="207" t="s">
        <v>123</v>
      </c>
      <c r="H36" s="228">
        <v>71</v>
      </c>
      <c r="I36" s="228">
        <v>652321.11</v>
      </c>
      <c r="J36" s="730"/>
      <c r="L36" s="659"/>
      <c r="M36" s="659"/>
      <c r="N36" s="659"/>
      <c r="O36" s="894"/>
      <c r="P36" s="894"/>
      <c r="Q36" s="894"/>
      <c r="R36" s="895"/>
      <c r="S36" s="895"/>
      <c r="T36" s="894"/>
      <c r="U36" s="894"/>
      <c r="V36" s="894"/>
    </row>
    <row r="37" spans="2:22" ht="13" x14ac:dyDescent="0.3">
      <c r="B37" s="207" t="s">
        <v>130</v>
      </c>
      <c r="H37" s="229" t="s">
        <v>126</v>
      </c>
      <c r="I37" s="230">
        <f>SUM(I34:I36)</f>
        <v>8756283.7799999993</v>
      </c>
      <c r="J37" s="731"/>
      <c r="K37" s="660"/>
      <c r="M37" s="660"/>
      <c r="N37" s="660"/>
      <c r="O37" s="896"/>
      <c r="P37" s="896"/>
      <c r="Q37" s="896"/>
      <c r="R37" s="895"/>
      <c r="S37" s="895"/>
      <c r="T37" s="896"/>
      <c r="U37" s="896"/>
      <c r="V37" s="896"/>
    </row>
    <row r="38" spans="2:22" x14ac:dyDescent="0.25">
      <c r="H38" s="227"/>
      <c r="I38" s="227"/>
      <c r="J38" s="227"/>
      <c r="O38" s="894"/>
      <c r="P38" s="894"/>
      <c r="Q38" s="894"/>
      <c r="R38" s="895"/>
      <c r="S38" s="895"/>
      <c r="T38" s="894"/>
      <c r="U38" s="894"/>
      <c r="V38" s="894"/>
    </row>
    <row r="39" spans="2:22" x14ac:dyDescent="0.25">
      <c r="H39" s="227"/>
      <c r="I39" s="227"/>
      <c r="J39" s="227"/>
      <c r="K39" s="48"/>
      <c r="O39" s="894"/>
      <c r="P39" s="894"/>
      <c r="Q39" s="894"/>
      <c r="R39" s="895"/>
      <c r="S39" s="895"/>
      <c r="T39" s="894"/>
      <c r="U39" s="894"/>
      <c r="V39" s="894"/>
    </row>
    <row r="40" spans="2:22" x14ac:dyDescent="0.25">
      <c r="D40" s="48"/>
      <c r="I40" s="48"/>
      <c r="J40" s="48"/>
      <c r="K40" s="48"/>
      <c r="L40" s="448"/>
      <c r="O40" s="894"/>
      <c r="P40" s="894"/>
      <c r="Q40" s="894"/>
      <c r="R40" s="895"/>
      <c r="S40" s="895"/>
      <c r="T40" s="894"/>
      <c r="U40" s="894"/>
      <c r="V40" s="894"/>
    </row>
    <row r="41" spans="2:22" x14ac:dyDescent="0.25">
      <c r="H41" s="48"/>
      <c r="I41" s="48"/>
      <c r="J41" s="48"/>
      <c r="O41" s="894"/>
      <c r="P41" s="894"/>
      <c r="Q41" s="894"/>
      <c r="R41" s="895"/>
      <c r="S41" s="895"/>
      <c r="T41" s="894"/>
      <c r="U41" s="894"/>
      <c r="V41" s="894"/>
    </row>
    <row r="42" spans="2:22" x14ac:dyDescent="0.25">
      <c r="O42" s="894"/>
      <c r="P42" s="894"/>
      <c r="Q42" s="894"/>
      <c r="R42" s="895"/>
      <c r="S42" s="895"/>
      <c r="T42" s="894"/>
      <c r="U42" s="894"/>
      <c r="V42" s="894"/>
    </row>
    <row r="43" spans="2:22" x14ac:dyDescent="0.25">
      <c r="I43" s="48"/>
      <c r="J43" s="48"/>
      <c r="O43" s="894"/>
      <c r="P43" s="894"/>
      <c r="Q43" s="894"/>
      <c r="R43" s="895"/>
      <c r="S43" s="895"/>
      <c r="T43" s="894"/>
      <c r="U43" s="894"/>
      <c r="V43" s="894"/>
    </row>
    <row r="44" spans="2:22" x14ac:dyDescent="0.25">
      <c r="C44" s="48">
        <f>C32+E31</f>
        <v>7427407.2797545521</v>
      </c>
      <c r="I44" s="48"/>
      <c r="J44" s="48"/>
      <c r="K44" s="673"/>
      <c r="O44" s="894"/>
      <c r="P44" s="894"/>
      <c r="Q44" s="894"/>
      <c r="R44" s="895"/>
      <c r="S44" s="895"/>
      <c r="T44" s="894"/>
      <c r="U44" s="894"/>
      <c r="V44" s="894"/>
    </row>
    <row r="45" spans="2:22" x14ac:dyDescent="0.25">
      <c r="G45" s="48"/>
      <c r="O45" s="894"/>
      <c r="P45" s="894"/>
      <c r="Q45" s="894"/>
      <c r="R45" s="895"/>
      <c r="S45" s="895"/>
      <c r="T45" s="894"/>
      <c r="U45" s="894"/>
      <c r="V45" s="894"/>
    </row>
    <row r="46" spans="2:22" x14ac:dyDescent="0.25">
      <c r="H46" s="48"/>
      <c r="I46" s="48"/>
      <c r="J46" s="48"/>
      <c r="O46" s="894"/>
      <c r="P46" s="894"/>
      <c r="Q46" s="894"/>
      <c r="R46" s="895"/>
      <c r="S46" s="895"/>
      <c r="T46" s="894"/>
      <c r="U46" s="894"/>
      <c r="V46" s="894"/>
    </row>
    <row r="47" spans="2:22" x14ac:dyDescent="0.25">
      <c r="I47" s="48"/>
      <c r="J47" s="48"/>
      <c r="O47" s="894"/>
      <c r="P47" s="894"/>
      <c r="Q47" s="894"/>
      <c r="R47" s="895"/>
      <c r="S47" s="895"/>
      <c r="T47" s="894"/>
      <c r="U47" s="894"/>
      <c r="V47" s="894"/>
    </row>
    <row r="48" spans="2:22" x14ac:dyDescent="0.25">
      <c r="I48" s="48"/>
      <c r="J48" s="48"/>
      <c r="O48" s="894"/>
      <c r="P48" s="894"/>
      <c r="Q48" s="894"/>
      <c r="R48" s="895"/>
      <c r="S48" s="895"/>
      <c r="T48" s="894"/>
      <c r="U48" s="894"/>
      <c r="V48" s="894"/>
    </row>
    <row r="49" spans="15:22" x14ac:dyDescent="0.25">
      <c r="O49" s="894"/>
      <c r="P49" s="894"/>
      <c r="Q49" s="894"/>
      <c r="R49" s="895"/>
      <c r="S49" s="895"/>
      <c r="T49" s="894"/>
      <c r="U49" s="894"/>
      <c r="V49" s="894"/>
    </row>
    <row r="50" spans="15:22" x14ac:dyDescent="0.25">
      <c r="O50" s="894"/>
      <c r="P50" s="894"/>
      <c r="Q50" s="894"/>
      <c r="R50" s="895"/>
      <c r="S50" s="895"/>
      <c r="T50" s="894"/>
      <c r="U50" s="894"/>
      <c r="V50" s="894"/>
    </row>
    <row r="51" spans="15:22" x14ac:dyDescent="0.25">
      <c r="O51" s="894"/>
      <c r="P51" s="894"/>
      <c r="Q51" s="894"/>
      <c r="R51" s="895"/>
      <c r="S51" s="895"/>
      <c r="T51" s="894"/>
      <c r="U51" s="894"/>
      <c r="V51" s="894"/>
    </row>
    <row r="52" spans="15:22" x14ac:dyDescent="0.25">
      <c r="O52" s="894"/>
      <c r="P52" s="894"/>
      <c r="Q52" s="894"/>
      <c r="R52" s="895"/>
      <c r="S52" s="895"/>
      <c r="T52" s="894"/>
      <c r="U52" s="894"/>
      <c r="V52" s="894"/>
    </row>
    <row r="53" spans="15:22" x14ac:dyDescent="0.25">
      <c r="O53" s="894"/>
      <c r="P53" s="894"/>
      <c r="Q53" s="894"/>
      <c r="R53" s="895"/>
      <c r="S53" s="895"/>
      <c r="T53" s="894"/>
      <c r="U53" s="894"/>
      <c r="V53" s="894"/>
    </row>
    <row r="54" spans="15:22" x14ac:dyDescent="0.25">
      <c r="O54" s="894"/>
      <c r="P54" s="894"/>
      <c r="Q54" s="894"/>
      <c r="R54" s="895"/>
      <c r="S54" s="895"/>
      <c r="T54" s="894"/>
      <c r="U54" s="894"/>
      <c r="V54" s="894"/>
    </row>
    <row r="55" spans="15:22" x14ac:dyDescent="0.25">
      <c r="O55" s="894"/>
      <c r="P55" s="894"/>
      <c r="Q55" s="894"/>
      <c r="R55" s="895"/>
      <c r="S55" s="895"/>
      <c r="T55" s="894"/>
      <c r="U55" s="894"/>
      <c r="V55" s="894"/>
    </row>
    <row r="56" spans="15:22" x14ac:dyDescent="0.25">
      <c r="O56" s="894"/>
      <c r="P56" s="894"/>
      <c r="Q56" s="894"/>
      <c r="R56" s="895"/>
      <c r="S56" s="895"/>
      <c r="T56" s="894"/>
      <c r="U56" s="894"/>
      <c r="V56" s="894"/>
    </row>
    <row r="57" spans="15:22" x14ac:dyDescent="0.25">
      <c r="O57" s="894"/>
      <c r="P57" s="894"/>
      <c r="Q57" s="894"/>
      <c r="R57" s="895"/>
      <c r="S57" s="895"/>
      <c r="T57" s="894"/>
      <c r="U57" s="894"/>
      <c r="V57" s="894"/>
    </row>
    <row r="58" spans="15:22" x14ac:dyDescent="0.25">
      <c r="O58" s="894"/>
      <c r="P58" s="894"/>
      <c r="Q58" s="894"/>
      <c r="R58" s="895"/>
      <c r="S58" s="895"/>
      <c r="T58" s="894"/>
      <c r="U58" s="894"/>
      <c r="V58" s="894"/>
    </row>
    <row r="59" spans="15:22" x14ac:dyDescent="0.25">
      <c r="O59" s="894"/>
      <c r="P59" s="894"/>
      <c r="Q59" s="894"/>
      <c r="R59" s="895"/>
      <c r="S59" s="895"/>
      <c r="T59" s="894"/>
      <c r="U59" s="894"/>
      <c r="V59" s="894"/>
    </row>
    <row r="60" spans="15:22" x14ac:dyDescent="0.25">
      <c r="O60" s="894"/>
      <c r="P60" s="894"/>
      <c r="Q60" s="894"/>
      <c r="R60" s="895"/>
      <c r="S60" s="895"/>
      <c r="T60" s="894"/>
      <c r="U60" s="894"/>
      <c r="V60" s="894"/>
    </row>
    <row r="61" spans="15:22" x14ac:dyDescent="0.25">
      <c r="O61" s="894"/>
      <c r="P61" s="894"/>
      <c r="Q61" s="894"/>
      <c r="R61" s="895"/>
      <c r="S61" s="895"/>
      <c r="T61" s="894"/>
      <c r="U61" s="894"/>
      <c r="V61" s="894"/>
    </row>
    <row r="62" spans="15:22" x14ac:dyDescent="0.25">
      <c r="O62" s="894"/>
      <c r="P62" s="894"/>
      <c r="Q62" s="894"/>
      <c r="R62" s="895"/>
      <c r="S62" s="895"/>
      <c r="T62" s="894"/>
      <c r="U62" s="894"/>
      <c r="V62" s="894"/>
    </row>
    <row r="63" spans="15:22" x14ac:dyDescent="0.25">
      <c r="O63" s="894"/>
      <c r="P63" s="894"/>
      <c r="Q63" s="894"/>
      <c r="R63" s="895"/>
      <c r="S63" s="895"/>
      <c r="T63" s="894"/>
      <c r="U63" s="894"/>
      <c r="V63" s="894"/>
    </row>
    <row r="64" spans="15:22" x14ac:dyDescent="0.25">
      <c r="O64" s="894"/>
      <c r="P64" s="894"/>
      <c r="Q64" s="894"/>
      <c r="R64" s="895"/>
      <c r="S64" s="895"/>
      <c r="T64" s="894"/>
      <c r="U64" s="894"/>
      <c r="V64" s="894"/>
    </row>
    <row r="65" spans="15:22" x14ac:dyDescent="0.25">
      <c r="O65" s="894"/>
      <c r="P65" s="894"/>
      <c r="Q65" s="894"/>
      <c r="R65" s="895"/>
      <c r="S65" s="895"/>
      <c r="T65" s="894"/>
      <c r="U65" s="894"/>
      <c r="V65" s="894"/>
    </row>
    <row r="66" spans="15:22" x14ac:dyDescent="0.25">
      <c r="O66" s="894"/>
      <c r="P66" s="894"/>
      <c r="Q66" s="894"/>
      <c r="R66" s="895"/>
      <c r="S66" s="895"/>
      <c r="T66" s="894"/>
      <c r="U66" s="894"/>
      <c r="V66" s="894"/>
    </row>
    <row r="67" spans="15:22" x14ac:dyDescent="0.25">
      <c r="O67" s="894"/>
      <c r="P67" s="894"/>
      <c r="Q67" s="894"/>
      <c r="R67" s="895"/>
      <c r="S67" s="895"/>
      <c r="T67" s="894"/>
      <c r="U67" s="894"/>
      <c r="V67" s="894"/>
    </row>
    <row r="68" spans="15:22" x14ac:dyDescent="0.25">
      <c r="O68" s="894"/>
      <c r="P68" s="894"/>
      <c r="Q68" s="894"/>
      <c r="R68" s="895"/>
      <c r="S68" s="895"/>
      <c r="T68" s="894"/>
      <c r="U68" s="894"/>
      <c r="V68" s="894"/>
    </row>
    <row r="69" spans="15:22" x14ac:dyDescent="0.25">
      <c r="O69" s="894"/>
      <c r="P69" s="894"/>
      <c r="Q69" s="894"/>
      <c r="R69" s="895"/>
      <c r="S69" s="895"/>
      <c r="T69" s="894"/>
      <c r="U69" s="894"/>
      <c r="V69" s="894"/>
    </row>
    <row r="70" spans="15:22" x14ac:dyDescent="0.25">
      <c r="O70" s="894"/>
      <c r="P70" s="894"/>
      <c r="Q70" s="894"/>
      <c r="R70" s="895"/>
      <c r="S70" s="895"/>
      <c r="T70" s="894"/>
      <c r="U70" s="894"/>
      <c r="V70" s="894"/>
    </row>
    <row r="71" spans="15:22" x14ac:dyDescent="0.25">
      <c r="O71" s="894"/>
      <c r="P71" s="894"/>
      <c r="Q71" s="894"/>
      <c r="R71" s="895"/>
      <c r="S71" s="895"/>
      <c r="T71" s="894"/>
      <c r="U71" s="894"/>
      <c r="V71" s="894"/>
    </row>
    <row r="72" spans="15:22" x14ac:dyDescent="0.25">
      <c r="O72" s="894"/>
      <c r="P72" s="894"/>
      <c r="Q72" s="894"/>
      <c r="R72" s="895"/>
      <c r="S72" s="895"/>
      <c r="T72" s="894"/>
      <c r="U72" s="894"/>
      <c r="V72" s="894"/>
    </row>
    <row r="73" spans="15:22" x14ac:dyDescent="0.25">
      <c r="O73" s="894"/>
      <c r="P73" s="894"/>
      <c r="Q73" s="894"/>
      <c r="R73" s="895"/>
      <c r="S73" s="895"/>
      <c r="T73" s="894"/>
      <c r="U73" s="894"/>
      <c r="V73" s="894"/>
    </row>
    <row r="74" spans="15:22" x14ac:dyDescent="0.25">
      <c r="O74" s="894"/>
      <c r="P74" s="894"/>
      <c r="Q74" s="894"/>
      <c r="R74" s="895"/>
      <c r="S74" s="895"/>
      <c r="T74" s="894"/>
      <c r="U74" s="894"/>
      <c r="V74" s="894"/>
    </row>
    <row r="75" spans="15:22" x14ac:dyDescent="0.25">
      <c r="O75" s="894"/>
      <c r="P75" s="894"/>
      <c r="Q75" s="894"/>
      <c r="R75" s="895"/>
      <c r="S75" s="895"/>
      <c r="T75" s="894"/>
      <c r="U75" s="894"/>
      <c r="V75" s="894"/>
    </row>
    <row r="76" spans="15:22" x14ac:dyDescent="0.25">
      <c r="O76" s="894"/>
      <c r="P76" s="894"/>
      <c r="Q76" s="894"/>
      <c r="R76" s="895"/>
      <c r="S76" s="895"/>
      <c r="T76" s="894"/>
      <c r="U76" s="894"/>
      <c r="V76" s="894"/>
    </row>
    <row r="77" spans="15:22" x14ac:dyDescent="0.25">
      <c r="O77" s="894"/>
      <c r="P77" s="894"/>
      <c r="Q77" s="894"/>
      <c r="R77" s="895"/>
      <c r="S77" s="895"/>
      <c r="T77" s="894"/>
      <c r="U77" s="894"/>
      <c r="V77" s="894"/>
    </row>
    <row r="78" spans="15:22" x14ac:dyDescent="0.25">
      <c r="O78" s="894"/>
      <c r="P78" s="894"/>
      <c r="Q78" s="894"/>
      <c r="R78" s="895"/>
      <c r="S78" s="895"/>
      <c r="T78" s="894"/>
      <c r="U78" s="894"/>
      <c r="V78" s="894"/>
    </row>
    <row r="79" spans="15:22" x14ac:dyDescent="0.25">
      <c r="O79" s="894"/>
      <c r="P79" s="894"/>
      <c r="Q79" s="894"/>
      <c r="R79" s="895"/>
      <c r="S79" s="895"/>
      <c r="T79" s="894"/>
      <c r="U79" s="894"/>
      <c r="V79" s="894"/>
    </row>
    <row r="80" spans="15:22" x14ac:dyDescent="0.25">
      <c r="O80" s="894"/>
      <c r="P80" s="894"/>
      <c r="Q80" s="894"/>
      <c r="R80" s="895"/>
      <c r="S80" s="895"/>
      <c r="T80" s="894"/>
      <c r="U80" s="894"/>
      <c r="V80" s="894"/>
    </row>
    <row r="81" spans="15:22" x14ac:dyDescent="0.25">
      <c r="O81" s="894"/>
      <c r="P81" s="894"/>
      <c r="Q81" s="894"/>
      <c r="R81" s="895"/>
      <c r="S81" s="895"/>
      <c r="T81" s="894"/>
      <c r="U81" s="894"/>
      <c r="V81" s="894"/>
    </row>
    <row r="82" spans="15:22" x14ac:dyDescent="0.25">
      <c r="O82" s="894"/>
      <c r="P82" s="894"/>
      <c r="Q82" s="894"/>
      <c r="R82" s="895"/>
      <c r="S82" s="895"/>
      <c r="T82" s="894"/>
      <c r="U82" s="894"/>
      <c r="V82" s="894"/>
    </row>
    <row r="83" spans="15:22" x14ac:dyDescent="0.25">
      <c r="O83" s="894"/>
      <c r="P83" s="894"/>
      <c r="Q83" s="894"/>
      <c r="R83" s="895"/>
      <c r="S83" s="895"/>
      <c r="T83" s="894"/>
      <c r="U83" s="894"/>
      <c r="V83" s="894"/>
    </row>
    <row r="84" spans="15:22" x14ac:dyDescent="0.25">
      <c r="O84" s="894"/>
      <c r="P84" s="894"/>
      <c r="Q84" s="894"/>
      <c r="R84" s="895"/>
      <c r="S84" s="895"/>
      <c r="T84" s="894"/>
      <c r="U84" s="894"/>
      <c r="V84" s="894"/>
    </row>
    <row r="85" spans="15:22" x14ac:dyDescent="0.25">
      <c r="O85" s="894"/>
      <c r="P85" s="894"/>
      <c r="Q85" s="894"/>
      <c r="R85" s="895"/>
      <c r="S85" s="895"/>
      <c r="T85" s="894"/>
      <c r="U85" s="894"/>
      <c r="V85" s="894"/>
    </row>
    <row r="86" spans="15:22" x14ac:dyDescent="0.25">
      <c r="O86" s="894"/>
      <c r="P86" s="894"/>
      <c r="Q86" s="894"/>
      <c r="R86" s="895"/>
      <c r="S86" s="895"/>
      <c r="T86" s="894"/>
      <c r="U86" s="894"/>
      <c r="V86" s="894"/>
    </row>
    <row r="87" spans="15:22" x14ac:dyDescent="0.25">
      <c r="O87" s="894"/>
      <c r="P87" s="894"/>
      <c r="Q87" s="894"/>
      <c r="R87" s="895"/>
      <c r="S87" s="895"/>
      <c r="T87" s="894"/>
      <c r="U87" s="894"/>
      <c r="V87" s="894"/>
    </row>
    <row r="88" spans="15:22" x14ac:dyDescent="0.25">
      <c r="O88" s="894"/>
      <c r="P88" s="894"/>
      <c r="Q88" s="894"/>
      <c r="R88" s="895"/>
      <c r="S88" s="895"/>
      <c r="T88" s="894"/>
      <c r="U88" s="894"/>
      <c r="V88" s="894"/>
    </row>
    <row r="89" spans="15:22" x14ac:dyDescent="0.25">
      <c r="O89" s="894"/>
      <c r="P89" s="894"/>
      <c r="Q89" s="894"/>
      <c r="R89" s="895"/>
      <c r="S89" s="895"/>
      <c r="T89" s="894"/>
      <c r="U89" s="894"/>
      <c r="V89" s="894"/>
    </row>
    <row r="90" spans="15:22" x14ac:dyDescent="0.25">
      <c r="O90" s="894"/>
      <c r="P90" s="894"/>
      <c r="Q90" s="894"/>
      <c r="R90" s="895"/>
      <c r="S90" s="895"/>
      <c r="T90" s="894"/>
      <c r="U90" s="894"/>
      <c r="V90" s="894"/>
    </row>
    <row r="91" spans="15:22" x14ac:dyDescent="0.25">
      <c r="O91" s="894"/>
      <c r="P91" s="894"/>
      <c r="Q91" s="894"/>
      <c r="R91" s="895"/>
      <c r="S91" s="895"/>
      <c r="T91" s="894"/>
      <c r="U91" s="894"/>
      <c r="V91" s="894"/>
    </row>
    <row r="92" spans="15:22" x14ac:dyDescent="0.25">
      <c r="O92" s="894"/>
      <c r="P92" s="894"/>
      <c r="Q92" s="894"/>
      <c r="R92" s="895"/>
      <c r="S92" s="895"/>
      <c r="T92" s="894"/>
      <c r="U92" s="894"/>
      <c r="V92" s="894"/>
    </row>
    <row r="93" spans="15:22" x14ac:dyDescent="0.25">
      <c r="O93" s="894"/>
      <c r="P93" s="894"/>
      <c r="Q93" s="894"/>
      <c r="R93" s="895"/>
      <c r="S93" s="895"/>
      <c r="T93" s="894"/>
      <c r="U93" s="894"/>
      <c r="V93" s="894"/>
    </row>
    <row r="94" spans="15:22" x14ac:dyDescent="0.25">
      <c r="O94" s="894"/>
      <c r="P94" s="894"/>
      <c r="Q94" s="894"/>
      <c r="R94" s="895"/>
      <c r="S94" s="895"/>
      <c r="T94" s="894"/>
      <c r="U94" s="894"/>
      <c r="V94" s="894"/>
    </row>
    <row r="95" spans="15:22" x14ac:dyDescent="0.25">
      <c r="O95" s="894"/>
      <c r="P95" s="894"/>
      <c r="Q95" s="894"/>
      <c r="R95" s="895"/>
      <c r="S95" s="895"/>
      <c r="T95" s="894"/>
      <c r="U95" s="894"/>
      <c r="V95" s="894"/>
    </row>
    <row r="96" spans="15:22" x14ac:dyDescent="0.25">
      <c r="O96" s="894"/>
      <c r="P96" s="894"/>
      <c r="Q96" s="894"/>
      <c r="R96" s="895"/>
      <c r="S96" s="895"/>
      <c r="T96" s="894"/>
      <c r="U96" s="894"/>
      <c r="V96" s="894"/>
    </row>
    <row r="97" spans="15:22" x14ac:dyDescent="0.25">
      <c r="O97" s="894"/>
      <c r="P97" s="894"/>
      <c r="Q97" s="894"/>
      <c r="R97" s="895"/>
      <c r="S97" s="895"/>
      <c r="T97" s="894"/>
      <c r="U97" s="894"/>
      <c r="V97" s="894"/>
    </row>
    <row r="98" spans="15:22" x14ac:dyDescent="0.25">
      <c r="O98" s="894"/>
      <c r="P98" s="894"/>
      <c r="Q98" s="894"/>
      <c r="R98" s="895"/>
      <c r="S98" s="895"/>
      <c r="T98" s="894"/>
      <c r="U98" s="894"/>
      <c r="V98" s="894"/>
    </row>
    <row r="99" spans="15:22" x14ac:dyDescent="0.25">
      <c r="O99" s="894"/>
      <c r="P99" s="894"/>
      <c r="Q99" s="894"/>
      <c r="R99" s="895"/>
      <c r="S99" s="895"/>
      <c r="T99" s="894"/>
      <c r="U99" s="894"/>
      <c r="V99" s="894"/>
    </row>
    <row r="100" spans="15:22" x14ac:dyDescent="0.25">
      <c r="O100" s="894"/>
      <c r="P100" s="894"/>
      <c r="Q100" s="894"/>
      <c r="R100" s="895"/>
      <c r="S100" s="895"/>
      <c r="T100" s="894"/>
      <c r="U100" s="894"/>
      <c r="V100" s="894"/>
    </row>
    <row r="101" spans="15:22" x14ac:dyDescent="0.25">
      <c r="O101" s="894"/>
      <c r="P101" s="894"/>
      <c r="Q101" s="894"/>
      <c r="R101" s="895"/>
      <c r="S101" s="895"/>
      <c r="T101" s="894"/>
      <c r="U101" s="894"/>
      <c r="V101" s="894"/>
    </row>
    <row r="102" spans="15:22" x14ac:dyDescent="0.25">
      <c r="O102" s="894"/>
      <c r="P102" s="894"/>
      <c r="Q102" s="894"/>
      <c r="R102" s="895"/>
      <c r="S102" s="895"/>
      <c r="T102" s="894"/>
      <c r="U102" s="894"/>
      <c r="V102" s="894"/>
    </row>
    <row r="103" spans="15:22" x14ac:dyDescent="0.25">
      <c r="O103" s="894"/>
      <c r="P103" s="894"/>
      <c r="Q103" s="894"/>
      <c r="R103" s="895"/>
      <c r="S103" s="895"/>
      <c r="T103" s="894"/>
      <c r="U103" s="894"/>
      <c r="V103" s="894"/>
    </row>
    <row r="104" spans="15:22" x14ac:dyDescent="0.25">
      <c r="O104" s="894"/>
      <c r="P104" s="894"/>
      <c r="Q104" s="894"/>
      <c r="R104" s="895"/>
      <c r="S104" s="895"/>
      <c r="T104" s="894"/>
      <c r="U104" s="894"/>
      <c r="V104" s="894"/>
    </row>
    <row r="105" spans="15:22" x14ac:dyDescent="0.25">
      <c r="O105" s="894"/>
      <c r="P105" s="894"/>
      <c r="Q105" s="894"/>
      <c r="R105" s="895"/>
      <c r="S105" s="895"/>
      <c r="T105" s="894"/>
      <c r="U105" s="894"/>
      <c r="V105" s="894"/>
    </row>
    <row r="106" spans="15:22" x14ac:dyDescent="0.25">
      <c r="O106" s="894"/>
      <c r="P106" s="894"/>
      <c r="Q106" s="894"/>
      <c r="R106" s="895"/>
      <c r="S106" s="895"/>
      <c r="T106" s="894"/>
      <c r="U106" s="894"/>
      <c r="V106" s="894"/>
    </row>
    <row r="107" spans="15:22" x14ac:dyDescent="0.25">
      <c r="O107" s="894"/>
      <c r="P107" s="894"/>
      <c r="Q107" s="894"/>
      <c r="R107" s="895"/>
      <c r="S107" s="895"/>
      <c r="T107" s="894"/>
      <c r="U107" s="894"/>
      <c r="V107" s="894"/>
    </row>
    <row r="108" spans="15:22" x14ac:dyDescent="0.25">
      <c r="O108" s="894"/>
      <c r="P108" s="894"/>
      <c r="Q108" s="894"/>
      <c r="R108" s="895"/>
      <c r="S108" s="895"/>
      <c r="T108" s="894"/>
      <c r="U108" s="894"/>
      <c r="V108" s="894"/>
    </row>
    <row r="109" spans="15:22" x14ac:dyDescent="0.25">
      <c r="O109" s="894"/>
      <c r="P109" s="894"/>
      <c r="Q109" s="894"/>
      <c r="R109" s="895"/>
      <c r="S109" s="895"/>
      <c r="T109" s="894"/>
      <c r="U109" s="894"/>
      <c r="V109" s="894"/>
    </row>
    <row r="110" spans="15:22" x14ac:dyDescent="0.25">
      <c r="O110" s="894"/>
      <c r="P110" s="894"/>
      <c r="Q110" s="894"/>
      <c r="R110" s="895"/>
      <c r="S110" s="895"/>
      <c r="T110" s="894"/>
      <c r="U110" s="894"/>
      <c r="V110" s="894"/>
    </row>
    <row r="111" spans="15:22" x14ac:dyDescent="0.25">
      <c r="O111" s="894"/>
      <c r="P111" s="894"/>
      <c r="Q111" s="894"/>
      <c r="R111" s="895"/>
      <c r="S111" s="895"/>
      <c r="T111" s="894"/>
      <c r="U111" s="894"/>
      <c r="V111" s="894"/>
    </row>
    <row r="112" spans="15:22" x14ac:dyDescent="0.25">
      <c r="O112" s="894"/>
      <c r="P112" s="894"/>
      <c r="Q112" s="894"/>
      <c r="R112" s="895"/>
      <c r="S112" s="895"/>
      <c r="T112" s="894"/>
      <c r="U112" s="894"/>
      <c r="V112" s="894"/>
    </row>
    <row r="113" spans="15:22" x14ac:dyDescent="0.25">
      <c r="O113" s="894"/>
      <c r="P113" s="894"/>
      <c r="Q113" s="894"/>
      <c r="R113" s="895"/>
      <c r="S113" s="895"/>
      <c r="T113" s="894"/>
      <c r="U113" s="894"/>
      <c r="V113" s="894"/>
    </row>
    <row r="114" spans="15:22" x14ac:dyDescent="0.25">
      <c r="O114" s="894"/>
      <c r="P114" s="894"/>
      <c r="Q114" s="894"/>
      <c r="R114" s="895"/>
      <c r="S114" s="895"/>
      <c r="T114" s="894"/>
      <c r="U114" s="894"/>
      <c r="V114" s="894"/>
    </row>
    <row r="115" spans="15:22" x14ac:dyDescent="0.25">
      <c r="O115" s="894"/>
      <c r="P115" s="894"/>
      <c r="Q115" s="894"/>
      <c r="R115" s="895"/>
      <c r="S115" s="895"/>
      <c r="T115" s="894"/>
      <c r="U115" s="894"/>
      <c r="V115" s="894"/>
    </row>
    <row r="116" spans="15:22" x14ac:dyDescent="0.25">
      <c r="O116" s="894"/>
      <c r="P116" s="894"/>
      <c r="Q116" s="894"/>
      <c r="R116" s="895"/>
      <c r="S116" s="895"/>
      <c r="T116" s="894"/>
      <c r="U116" s="894"/>
      <c r="V116" s="894"/>
    </row>
    <row r="117" spans="15:22" x14ac:dyDescent="0.25">
      <c r="O117" s="894"/>
      <c r="P117" s="894"/>
      <c r="Q117" s="894"/>
      <c r="R117" s="895"/>
      <c r="S117" s="895"/>
      <c r="T117" s="894"/>
      <c r="U117" s="894"/>
      <c r="V117" s="894"/>
    </row>
    <row r="118" spans="15:22" x14ac:dyDescent="0.25">
      <c r="O118" s="894"/>
      <c r="P118" s="894"/>
      <c r="Q118" s="894"/>
      <c r="R118" s="895"/>
      <c r="S118" s="895"/>
      <c r="T118" s="894"/>
      <c r="U118" s="894"/>
      <c r="V118" s="894"/>
    </row>
    <row r="119" spans="15:22" x14ac:dyDescent="0.25">
      <c r="O119" s="894"/>
      <c r="P119" s="894"/>
      <c r="Q119" s="894"/>
      <c r="R119" s="895"/>
      <c r="S119" s="895"/>
      <c r="T119" s="894"/>
      <c r="U119" s="894"/>
      <c r="V119" s="894"/>
    </row>
    <row r="120" spans="15:22" x14ac:dyDescent="0.25">
      <c r="O120" s="894"/>
      <c r="P120" s="894"/>
      <c r="Q120" s="894"/>
      <c r="R120" s="895"/>
      <c r="S120" s="895"/>
      <c r="T120" s="894"/>
      <c r="U120" s="894"/>
      <c r="V120" s="894"/>
    </row>
    <row r="121" spans="15:22" x14ac:dyDescent="0.25">
      <c r="O121" s="894"/>
      <c r="P121" s="894"/>
      <c r="Q121" s="894"/>
      <c r="R121" s="895"/>
      <c r="S121" s="895"/>
      <c r="T121" s="894"/>
      <c r="U121" s="894"/>
      <c r="V121" s="894"/>
    </row>
    <row r="122" spans="15:22" x14ac:dyDescent="0.25">
      <c r="O122" s="894"/>
      <c r="P122" s="894"/>
      <c r="Q122" s="894"/>
      <c r="R122" s="895"/>
      <c r="S122" s="895"/>
      <c r="T122" s="894"/>
      <c r="U122" s="894"/>
      <c r="V122" s="894"/>
    </row>
    <row r="123" spans="15:22" x14ac:dyDescent="0.25">
      <c r="O123" s="894"/>
      <c r="P123" s="894"/>
      <c r="Q123" s="894"/>
      <c r="R123" s="895"/>
      <c r="S123" s="895"/>
      <c r="T123" s="894"/>
      <c r="U123" s="894"/>
      <c r="V123" s="894"/>
    </row>
    <row r="124" spans="15:22" x14ac:dyDescent="0.25">
      <c r="O124" s="894"/>
      <c r="P124" s="894"/>
      <c r="Q124" s="894"/>
      <c r="R124" s="895"/>
      <c r="S124" s="895"/>
      <c r="T124" s="894"/>
      <c r="U124" s="894"/>
      <c r="V124" s="894"/>
    </row>
    <row r="125" spans="15:22" x14ac:dyDescent="0.25">
      <c r="O125" s="894"/>
      <c r="P125" s="894"/>
      <c r="Q125" s="894"/>
      <c r="R125" s="895"/>
      <c r="S125" s="895"/>
      <c r="T125" s="894"/>
      <c r="U125" s="894"/>
      <c r="V125" s="894"/>
    </row>
    <row r="126" spans="15:22" x14ac:dyDescent="0.25">
      <c r="O126" s="894"/>
      <c r="P126" s="894"/>
      <c r="Q126" s="894"/>
      <c r="R126" s="895"/>
      <c r="S126" s="895"/>
      <c r="T126" s="894"/>
      <c r="U126" s="894"/>
      <c r="V126" s="894"/>
    </row>
    <row r="127" spans="15:22" x14ac:dyDescent="0.25">
      <c r="O127" s="894"/>
      <c r="P127" s="894"/>
      <c r="Q127" s="894"/>
      <c r="R127" s="895"/>
      <c r="S127" s="895"/>
      <c r="T127" s="894"/>
      <c r="U127" s="894"/>
      <c r="V127" s="894"/>
    </row>
    <row r="128" spans="15:22" x14ac:dyDescent="0.25">
      <c r="O128" s="894"/>
      <c r="P128" s="894"/>
      <c r="Q128" s="894"/>
      <c r="R128" s="895"/>
      <c r="S128" s="895"/>
      <c r="T128" s="894"/>
      <c r="U128" s="894"/>
      <c r="V128" s="894"/>
    </row>
    <row r="129" spans="15:22" x14ac:dyDescent="0.25">
      <c r="O129" s="894"/>
      <c r="P129" s="894"/>
      <c r="Q129" s="894"/>
      <c r="R129" s="895"/>
      <c r="S129" s="895"/>
      <c r="T129" s="894"/>
      <c r="U129" s="894"/>
      <c r="V129" s="894"/>
    </row>
    <row r="130" spans="15:22" x14ac:dyDescent="0.25">
      <c r="O130" s="894"/>
      <c r="P130" s="894"/>
      <c r="Q130" s="894"/>
      <c r="R130" s="895"/>
      <c r="S130" s="895"/>
      <c r="T130" s="894"/>
      <c r="U130" s="894"/>
      <c r="V130" s="894"/>
    </row>
    <row r="131" spans="15:22" x14ac:dyDescent="0.25">
      <c r="O131" s="894"/>
      <c r="P131" s="894"/>
      <c r="Q131" s="894"/>
      <c r="R131" s="895"/>
      <c r="S131" s="895"/>
      <c r="T131" s="894"/>
      <c r="U131" s="894"/>
      <c r="V131" s="894"/>
    </row>
    <row r="132" spans="15:22" x14ac:dyDescent="0.25">
      <c r="O132" s="894"/>
      <c r="P132" s="894"/>
      <c r="Q132" s="894"/>
      <c r="R132" s="895"/>
      <c r="S132" s="895"/>
      <c r="T132" s="894"/>
      <c r="U132" s="894"/>
      <c r="V132" s="894"/>
    </row>
    <row r="133" spans="15:22" x14ac:dyDescent="0.25">
      <c r="O133" s="894"/>
      <c r="P133" s="894"/>
      <c r="Q133" s="894"/>
      <c r="R133" s="895"/>
      <c r="S133" s="895"/>
      <c r="T133" s="894"/>
      <c r="U133" s="894"/>
      <c r="V133" s="894"/>
    </row>
    <row r="134" spans="15:22" x14ac:dyDescent="0.25">
      <c r="O134" s="894"/>
      <c r="P134" s="894"/>
      <c r="Q134" s="894"/>
      <c r="R134" s="895"/>
      <c r="S134" s="895"/>
      <c r="T134" s="894"/>
      <c r="U134" s="894"/>
      <c r="V134" s="894"/>
    </row>
    <row r="135" spans="15:22" x14ac:dyDescent="0.25">
      <c r="O135" s="894"/>
      <c r="P135" s="894"/>
      <c r="Q135" s="894"/>
      <c r="R135" s="895"/>
      <c r="S135" s="895"/>
      <c r="T135" s="894"/>
      <c r="U135" s="894"/>
      <c r="V135" s="894"/>
    </row>
    <row r="136" spans="15:22" x14ac:dyDescent="0.25">
      <c r="O136" s="894"/>
      <c r="P136" s="894"/>
      <c r="Q136" s="894"/>
      <c r="R136" s="895"/>
      <c r="S136" s="895"/>
      <c r="T136" s="894"/>
      <c r="U136" s="894"/>
      <c r="V136" s="894"/>
    </row>
    <row r="137" spans="15:22" x14ac:dyDescent="0.25">
      <c r="O137" s="894"/>
      <c r="P137" s="894"/>
      <c r="Q137" s="894"/>
      <c r="R137" s="895"/>
      <c r="S137" s="895"/>
      <c r="T137" s="894"/>
      <c r="U137" s="894"/>
      <c r="V137" s="894"/>
    </row>
    <row r="138" spans="15:22" x14ac:dyDescent="0.25">
      <c r="O138" s="894"/>
      <c r="P138" s="894"/>
      <c r="Q138" s="894"/>
      <c r="R138" s="895"/>
      <c r="S138" s="895"/>
      <c r="T138" s="894"/>
      <c r="U138" s="894"/>
      <c r="V138" s="894"/>
    </row>
    <row r="139" spans="15:22" x14ac:dyDescent="0.25">
      <c r="O139" s="894"/>
      <c r="P139" s="894"/>
      <c r="Q139" s="894"/>
      <c r="R139" s="895"/>
      <c r="S139" s="895"/>
      <c r="T139" s="894"/>
      <c r="U139" s="894"/>
      <c r="V139" s="894"/>
    </row>
    <row r="140" spans="15:22" x14ac:dyDescent="0.25">
      <c r="O140" s="894"/>
      <c r="P140" s="894"/>
      <c r="Q140" s="894"/>
      <c r="R140" s="895"/>
      <c r="S140" s="895"/>
      <c r="T140" s="894"/>
      <c r="U140" s="894"/>
      <c r="V140" s="894"/>
    </row>
    <row r="141" spans="15:22" x14ac:dyDescent="0.25">
      <c r="O141" s="894"/>
      <c r="P141" s="894"/>
      <c r="Q141" s="894"/>
      <c r="R141" s="895"/>
      <c r="S141" s="895"/>
      <c r="T141" s="894"/>
      <c r="U141" s="894"/>
      <c r="V141" s="894"/>
    </row>
    <row r="142" spans="15:22" x14ac:dyDescent="0.25">
      <c r="O142" s="894"/>
      <c r="P142" s="894"/>
      <c r="Q142" s="894"/>
      <c r="R142" s="895"/>
      <c r="S142" s="895"/>
      <c r="T142" s="894"/>
      <c r="U142" s="894"/>
      <c r="V142" s="894"/>
    </row>
    <row r="143" spans="15:22" x14ac:dyDescent="0.25">
      <c r="O143" s="894"/>
      <c r="P143" s="894"/>
      <c r="Q143" s="894"/>
      <c r="R143" s="895"/>
      <c r="S143" s="895"/>
      <c r="T143" s="894"/>
      <c r="U143" s="894"/>
      <c r="V143" s="894"/>
    </row>
    <row r="144" spans="15:22" x14ac:dyDescent="0.25">
      <c r="O144" s="894"/>
      <c r="P144" s="894"/>
      <c r="Q144" s="894"/>
      <c r="R144" s="895"/>
      <c r="S144" s="895"/>
      <c r="T144" s="894"/>
      <c r="U144" s="894"/>
      <c r="V144" s="894"/>
    </row>
    <row r="145" spans="15:22" x14ac:dyDescent="0.25">
      <c r="O145" s="894"/>
      <c r="P145" s="894"/>
      <c r="Q145" s="894"/>
      <c r="R145" s="895"/>
      <c r="S145" s="895"/>
      <c r="T145" s="894"/>
      <c r="U145" s="894"/>
      <c r="V145" s="894"/>
    </row>
    <row r="146" spans="15:22" x14ac:dyDescent="0.25">
      <c r="O146" s="894"/>
      <c r="P146" s="894"/>
      <c r="Q146" s="894"/>
      <c r="R146" s="895"/>
      <c r="S146" s="895"/>
      <c r="T146" s="894"/>
      <c r="U146" s="894"/>
      <c r="V146" s="894"/>
    </row>
    <row r="147" spans="15:22" x14ac:dyDescent="0.25">
      <c r="O147" s="894"/>
      <c r="P147" s="894"/>
      <c r="Q147" s="894"/>
      <c r="R147" s="895"/>
      <c r="S147" s="895"/>
      <c r="T147" s="894"/>
      <c r="U147" s="894"/>
      <c r="V147" s="894"/>
    </row>
    <row r="148" spans="15:22" x14ac:dyDescent="0.25">
      <c r="O148" s="894"/>
      <c r="P148" s="894"/>
      <c r="Q148" s="894"/>
      <c r="R148" s="895"/>
      <c r="S148" s="895"/>
      <c r="T148" s="894"/>
      <c r="U148" s="894"/>
      <c r="V148" s="894"/>
    </row>
    <row r="149" spans="15:22" x14ac:dyDescent="0.25">
      <c r="O149" s="894"/>
      <c r="P149" s="894"/>
      <c r="Q149" s="894"/>
      <c r="R149" s="895"/>
      <c r="S149" s="895"/>
      <c r="T149" s="894"/>
      <c r="U149" s="894"/>
      <c r="V149" s="894"/>
    </row>
    <row r="150" spans="15:22" x14ac:dyDescent="0.25">
      <c r="O150" s="894"/>
      <c r="P150" s="894"/>
      <c r="Q150" s="894"/>
      <c r="R150" s="895"/>
      <c r="S150" s="895"/>
      <c r="T150" s="894"/>
      <c r="U150" s="894"/>
      <c r="V150" s="894"/>
    </row>
    <row r="151" spans="15:22" x14ac:dyDescent="0.25">
      <c r="O151" s="894"/>
      <c r="P151" s="894"/>
      <c r="Q151" s="894"/>
      <c r="R151" s="895"/>
      <c r="S151" s="895"/>
      <c r="T151" s="894"/>
      <c r="U151" s="894"/>
      <c r="V151" s="894"/>
    </row>
    <row r="152" spans="15:22" x14ac:dyDescent="0.25">
      <c r="O152" s="894"/>
      <c r="P152" s="894"/>
      <c r="Q152" s="894"/>
      <c r="R152" s="895"/>
      <c r="S152" s="895"/>
      <c r="T152" s="894"/>
      <c r="U152" s="894"/>
      <c r="V152" s="894"/>
    </row>
    <row r="153" spans="15:22" x14ac:dyDescent="0.25">
      <c r="O153" s="894"/>
      <c r="P153" s="894"/>
      <c r="Q153" s="894"/>
      <c r="R153" s="895"/>
      <c r="S153" s="895"/>
      <c r="T153" s="894"/>
      <c r="U153" s="894"/>
      <c r="V153" s="894"/>
    </row>
    <row r="154" spans="15:22" x14ac:dyDescent="0.25">
      <c r="O154" s="894"/>
      <c r="P154" s="894"/>
      <c r="Q154" s="894"/>
      <c r="R154" s="895"/>
      <c r="S154" s="895"/>
      <c r="T154" s="894"/>
      <c r="U154" s="894"/>
      <c r="V154" s="894"/>
    </row>
    <row r="155" spans="15:22" x14ac:dyDescent="0.25">
      <c r="O155" s="894"/>
      <c r="P155" s="894"/>
      <c r="Q155" s="894"/>
      <c r="R155" s="895"/>
      <c r="S155" s="895"/>
      <c r="T155" s="894"/>
      <c r="U155" s="894"/>
      <c r="V155" s="894"/>
    </row>
    <row r="156" spans="15:22" x14ac:dyDescent="0.25">
      <c r="O156" s="894"/>
      <c r="P156" s="894"/>
      <c r="Q156" s="894"/>
      <c r="R156" s="895"/>
      <c r="S156" s="895"/>
      <c r="T156" s="894"/>
      <c r="U156" s="894"/>
      <c r="V156" s="894"/>
    </row>
    <row r="157" spans="15:22" x14ac:dyDescent="0.25">
      <c r="O157" s="894"/>
      <c r="P157" s="894"/>
      <c r="Q157" s="894"/>
      <c r="R157" s="895"/>
      <c r="S157" s="895"/>
      <c r="T157" s="894"/>
      <c r="U157" s="894"/>
      <c r="V157" s="894"/>
    </row>
    <row r="158" spans="15:22" x14ac:dyDescent="0.25">
      <c r="O158" s="894"/>
      <c r="P158" s="894"/>
      <c r="Q158" s="894"/>
      <c r="R158" s="895"/>
      <c r="S158" s="895"/>
      <c r="T158" s="894"/>
      <c r="U158" s="894"/>
      <c r="V158" s="894"/>
    </row>
    <row r="159" spans="15:22" x14ac:dyDescent="0.25">
      <c r="O159" s="894"/>
      <c r="P159" s="894"/>
      <c r="Q159" s="894"/>
      <c r="R159" s="895"/>
      <c r="S159" s="895"/>
      <c r="T159" s="894"/>
      <c r="U159" s="894"/>
      <c r="V159" s="894"/>
    </row>
    <row r="160" spans="15:22" x14ac:dyDescent="0.25">
      <c r="O160" s="894"/>
      <c r="P160" s="894"/>
      <c r="Q160" s="894"/>
      <c r="R160" s="895"/>
      <c r="S160" s="895"/>
      <c r="T160" s="894"/>
      <c r="U160" s="894"/>
      <c r="V160" s="894"/>
    </row>
    <row r="161" spans="15:22" x14ac:dyDescent="0.25">
      <c r="O161" s="894"/>
      <c r="P161" s="894"/>
      <c r="Q161" s="894"/>
      <c r="R161" s="895"/>
      <c r="S161" s="895"/>
      <c r="T161" s="894"/>
      <c r="U161" s="894"/>
      <c r="V161" s="894"/>
    </row>
    <row r="162" spans="15:22" x14ac:dyDescent="0.25">
      <c r="O162" s="894"/>
      <c r="P162" s="894"/>
      <c r="Q162" s="894"/>
      <c r="R162" s="895"/>
      <c r="S162" s="895"/>
      <c r="T162" s="894"/>
      <c r="U162" s="894"/>
      <c r="V162" s="894"/>
    </row>
    <row r="163" spans="15:22" x14ac:dyDescent="0.25">
      <c r="O163" s="894"/>
      <c r="P163" s="894"/>
      <c r="Q163" s="894"/>
      <c r="R163" s="895"/>
      <c r="S163" s="895"/>
      <c r="T163" s="894"/>
      <c r="U163" s="894"/>
      <c r="V163" s="894"/>
    </row>
    <row r="164" spans="15:22" x14ac:dyDescent="0.25">
      <c r="O164" s="894"/>
      <c r="P164" s="894"/>
      <c r="Q164" s="894"/>
      <c r="R164" s="895"/>
      <c r="S164" s="895"/>
      <c r="T164" s="894"/>
      <c r="U164" s="894"/>
      <c r="V164" s="894"/>
    </row>
    <row r="165" spans="15:22" x14ac:dyDescent="0.25">
      <c r="O165" s="894"/>
      <c r="P165" s="894"/>
      <c r="Q165" s="894"/>
      <c r="R165" s="895"/>
      <c r="S165" s="895"/>
      <c r="T165" s="894"/>
      <c r="U165" s="894"/>
      <c r="V165" s="894"/>
    </row>
    <row r="166" spans="15:22" x14ac:dyDescent="0.25">
      <c r="O166" s="894"/>
      <c r="P166" s="894"/>
      <c r="Q166" s="894"/>
      <c r="R166" s="895"/>
      <c r="S166" s="895"/>
      <c r="T166" s="894"/>
      <c r="U166" s="894"/>
      <c r="V166" s="894"/>
    </row>
    <row r="167" spans="15:22" x14ac:dyDescent="0.25">
      <c r="O167" s="894"/>
      <c r="P167" s="894"/>
      <c r="Q167" s="894"/>
      <c r="R167" s="895"/>
      <c r="S167" s="895"/>
      <c r="T167" s="894"/>
      <c r="U167" s="894"/>
      <c r="V167" s="894"/>
    </row>
    <row r="168" spans="15:22" x14ac:dyDescent="0.25">
      <c r="O168" s="894"/>
      <c r="P168" s="894"/>
      <c r="Q168" s="894"/>
      <c r="R168" s="895"/>
      <c r="S168" s="895"/>
      <c r="T168" s="894"/>
      <c r="U168" s="894"/>
      <c r="V168" s="894"/>
    </row>
    <row r="169" spans="15:22" x14ac:dyDescent="0.25">
      <c r="O169" s="894"/>
      <c r="P169" s="894"/>
      <c r="Q169" s="894"/>
      <c r="R169" s="895"/>
      <c r="S169" s="895"/>
      <c r="T169" s="894"/>
      <c r="U169" s="894"/>
      <c r="V169" s="894"/>
    </row>
    <row r="170" spans="15:22" x14ac:dyDescent="0.25">
      <c r="O170" s="894"/>
      <c r="P170" s="894"/>
      <c r="Q170" s="894"/>
      <c r="R170" s="895"/>
      <c r="S170" s="895"/>
      <c r="T170" s="894"/>
      <c r="U170" s="894"/>
      <c r="V170" s="894"/>
    </row>
    <row r="171" spans="15:22" x14ac:dyDescent="0.25">
      <c r="O171" s="894"/>
      <c r="P171" s="894"/>
      <c r="Q171" s="894"/>
      <c r="R171" s="895"/>
      <c r="S171" s="895"/>
      <c r="T171" s="894"/>
      <c r="U171" s="894"/>
      <c r="V171" s="894"/>
    </row>
    <row r="172" spans="15:22" x14ac:dyDescent="0.25">
      <c r="O172" s="894"/>
      <c r="P172" s="894"/>
      <c r="Q172" s="894"/>
      <c r="R172" s="895"/>
      <c r="S172" s="895"/>
      <c r="T172" s="894"/>
      <c r="U172" s="894"/>
      <c r="V172" s="894"/>
    </row>
    <row r="173" spans="15:22" x14ac:dyDescent="0.25">
      <c r="O173" s="894"/>
      <c r="P173" s="894"/>
      <c r="Q173" s="894"/>
      <c r="R173" s="895"/>
      <c r="S173" s="895"/>
      <c r="T173" s="894"/>
      <c r="U173" s="894"/>
      <c r="V173" s="894"/>
    </row>
    <row r="174" spans="15:22" x14ac:dyDescent="0.25">
      <c r="O174" s="894"/>
      <c r="P174" s="894"/>
      <c r="Q174" s="894"/>
      <c r="R174" s="895"/>
      <c r="S174" s="895"/>
      <c r="T174" s="894"/>
      <c r="U174" s="894"/>
      <c r="V174" s="894"/>
    </row>
    <row r="175" spans="15:22" x14ac:dyDescent="0.25">
      <c r="O175" s="894"/>
      <c r="P175" s="894"/>
      <c r="Q175" s="894"/>
      <c r="R175" s="895"/>
      <c r="S175" s="895"/>
      <c r="T175" s="894"/>
      <c r="U175" s="894"/>
      <c r="V175" s="894"/>
    </row>
    <row r="176" spans="15:22" x14ac:dyDescent="0.25">
      <c r="O176" s="894"/>
      <c r="P176" s="894"/>
      <c r="Q176" s="894"/>
      <c r="R176" s="895"/>
      <c r="S176" s="895"/>
      <c r="T176" s="894"/>
      <c r="U176" s="894"/>
      <c r="V176" s="894"/>
    </row>
    <row r="177" spans="15:22" x14ac:dyDescent="0.25">
      <c r="O177" s="894"/>
      <c r="P177" s="894"/>
      <c r="Q177" s="894"/>
      <c r="R177" s="895"/>
      <c r="S177" s="895"/>
      <c r="T177" s="894"/>
      <c r="U177" s="894"/>
      <c r="V177" s="894"/>
    </row>
    <row r="178" spans="15:22" x14ac:dyDescent="0.25">
      <c r="O178" s="894"/>
      <c r="P178" s="894"/>
      <c r="Q178" s="894"/>
      <c r="R178" s="895"/>
      <c r="S178" s="895"/>
      <c r="T178" s="894"/>
      <c r="U178" s="894"/>
      <c r="V178" s="894"/>
    </row>
    <row r="179" spans="15:22" x14ac:dyDescent="0.25">
      <c r="O179" s="894"/>
      <c r="P179" s="894"/>
      <c r="Q179" s="894"/>
      <c r="R179" s="895"/>
      <c r="S179" s="895"/>
      <c r="T179" s="894"/>
      <c r="U179" s="894"/>
      <c r="V179" s="894"/>
    </row>
    <row r="180" spans="15:22" x14ac:dyDescent="0.25">
      <c r="O180" s="894"/>
      <c r="P180" s="894"/>
      <c r="Q180" s="894"/>
      <c r="R180" s="895"/>
      <c r="S180" s="895"/>
      <c r="T180" s="894"/>
      <c r="U180" s="894"/>
      <c r="V180" s="894"/>
    </row>
    <row r="181" spans="15:22" x14ac:dyDescent="0.25">
      <c r="O181" s="894"/>
      <c r="P181" s="894"/>
      <c r="Q181" s="894"/>
      <c r="R181" s="895"/>
      <c r="S181" s="895"/>
      <c r="T181" s="894"/>
      <c r="U181" s="894"/>
      <c r="V181" s="894"/>
    </row>
    <row r="182" spans="15:22" x14ac:dyDescent="0.25">
      <c r="O182" s="894"/>
      <c r="P182" s="894"/>
      <c r="Q182" s="894"/>
      <c r="R182" s="895"/>
      <c r="S182" s="895"/>
      <c r="T182" s="894"/>
      <c r="U182" s="894"/>
      <c r="V182" s="894"/>
    </row>
    <row r="183" spans="15:22" x14ac:dyDescent="0.25">
      <c r="O183" s="894"/>
      <c r="P183" s="894"/>
      <c r="Q183" s="894"/>
      <c r="R183" s="895"/>
      <c r="S183" s="895"/>
      <c r="T183" s="894"/>
      <c r="U183" s="894"/>
      <c r="V183" s="894"/>
    </row>
    <row r="184" spans="15:22" x14ac:dyDescent="0.25">
      <c r="O184" s="894"/>
      <c r="P184" s="894"/>
      <c r="Q184" s="894"/>
      <c r="R184" s="895"/>
      <c r="S184" s="895"/>
      <c r="T184" s="894"/>
      <c r="U184" s="894"/>
      <c r="V184" s="894"/>
    </row>
    <row r="185" spans="15:22" x14ac:dyDescent="0.25">
      <c r="O185" s="894"/>
      <c r="P185" s="894"/>
      <c r="Q185" s="894"/>
      <c r="R185" s="895"/>
      <c r="S185" s="895"/>
      <c r="T185" s="894"/>
      <c r="U185" s="894"/>
      <c r="V185" s="894"/>
    </row>
    <row r="186" spans="15:22" x14ac:dyDescent="0.25">
      <c r="O186" s="894"/>
      <c r="P186" s="894"/>
      <c r="Q186" s="894"/>
      <c r="R186" s="895"/>
      <c r="S186" s="895"/>
      <c r="T186" s="894"/>
      <c r="U186" s="894"/>
      <c r="V186" s="894"/>
    </row>
    <row r="187" spans="15:22" x14ac:dyDescent="0.25">
      <c r="O187" s="894"/>
      <c r="P187" s="894"/>
      <c r="Q187" s="894"/>
      <c r="R187" s="895"/>
      <c r="S187" s="895"/>
      <c r="T187" s="894"/>
      <c r="U187" s="894"/>
      <c r="V187" s="894"/>
    </row>
    <row r="188" spans="15:22" x14ac:dyDescent="0.25">
      <c r="O188" s="894"/>
      <c r="P188" s="894"/>
      <c r="Q188" s="894"/>
      <c r="R188" s="895"/>
      <c r="S188" s="895"/>
      <c r="T188" s="894"/>
      <c r="U188" s="894"/>
      <c r="V188" s="894"/>
    </row>
    <row r="189" spans="15:22" x14ac:dyDescent="0.25">
      <c r="O189" s="894"/>
      <c r="P189" s="894"/>
      <c r="Q189" s="894"/>
      <c r="R189" s="895"/>
      <c r="S189" s="895"/>
      <c r="T189" s="894"/>
      <c r="U189" s="894"/>
      <c r="V189" s="894"/>
    </row>
    <row r="190" spans="15:22" x14ac:dyDescent="0.25">
      <c r="O190" s="894"/>
      <c r="P190" s="894"/>
      <c r="Q190" s="894"/>
      <c r="R190" s="895"/>
      <c r="S190" s="895"/>
      <c r="T190" s="894"/>
      <c r="U190" s="894"/>
      <c r="V190" s="894"/>
    </row>
    <row r="191" spans="15:22" x14ac:dyDescent="0.25">
      <c r="O191" s="894"/>
      <c r="P191" s="894"/>
      <c r="Q191" s="894"/>
      <c r="R191" s="895"/>
      <c r="S191" s="895"/>
      <c r="T191" s="894"/>
      <c r="U191" s="894"/>
      <c r="V191" s="894"/>
    </row>
    <row r="192" spans="15:22" x14ac:dyDescent="0.25">
      <c r="O192" s="894"/>
      <c r="P192" s="894"/>
      <c r="Q192" s="894"/>
      <c r="R192" s="895"/>
      <c r="S192" s="895"/>
      <c r="T192" s="894"/>
      <c r="U192" s="894"/>
      <c r="V192" s="894"/>
    </row>
    <row r="193" spans="15:22" x14ac:dyDescent="0.25">
      <c r="O193" s="894"/>
      <c r="P193" s="894"/>
      <c r="Q193" s="894"/>
      <c r="R193" s="895"/>
      <c r="S193" s="895"/>
      <c r="T193" s="894"/>
      <c r="U193" s="894"/>
      <c r="V193" s="894"/>
    </row>
    <row r="194" spans="15:22" x14ac:dyDescent="0.25">
      <c r="O194" s="894"/>
      <c r="P194" s="894"/>
      <c r="Q194" s="894"/>
      <c r="R194" s="895"/>
      <c r="S194" s="895"/>
      <c r="T194" s="894"/>
      <c r="U194" s="894"/>
      <c r="V194" s="894"/>
    </row>
    <row r="195" spans="15:22" x14ac:dyDescent="0.25">
      <c r="O195" s="894"/>
      <c r="P195" s="894"/>
      <c r="Q195" s="894"/>
      <c r="R195" s="895"/>
      <c r="S195" s="895"/>
      <c r="T195" s="894"/>
      <c r="U195" s="894"/>
      <c r="V195" s="894"/>
    </row>
    <row r="196" spans="15:22" x14ac:dyDescent="0.25">
      <c r="O196" s="894"/>
      <c r="P196" s="894"/>
      <c r="Q196" s="894"/>
      <c r="R196" s="895"/>
      <c r="S196" s="895"/>
      <c r="T196" s="894"/>
      <c r="U196" s="894"/>
      <c r="V196" s="894"/>
    </row>
    <row r="197" spans="15:22" x14ac:dyDescent="0.25">
      <c r="O197" s="894"/>
      <c r="P197" s="894"/>
      <c r="Q197" s="894"/>
      <c r="R197" s="895"/>
      <c r="S197" s="895"/>
      <c r="T197" s="894"/>
      <c r="U197" s="894"/>
      <c r="V197" s="894"/>
    </row>
    <row r="198" spans="15:22" x14ac:dyDescent="0.25">
      <c r="O198" s="894"/>
      <c r="P198" s="894"/>
      <c r="Q198" s="894"/>
      <c r="R198" s="895"/>
      <c r="S198" s="895"/>
      <c r="T198" s="894"/>
      <c r="U198" s="894"/>
      <c r="V198" s="894"/>
    </row>
    <row r="199" spans="15:22" x14ac:dyDescent="0.25">
      <c r="O199" s="894"/>
      <c r="P199" s="894"/>
      <c r="Q199" s="894"/>
      <c r="R199" s="895"/>
      <c r="S199" s="895"/>
      <c r="T199" s="894"/>
      <c r="U199" s="894"/>
      <c r="V199" s="894"/>
    </row>
    <row r="200" spans="15:22" x14ac:dyDescent="0.25">
      <c r="O200" s="894"/>
      <c r="P200" s="894"/>
      <c r="Q200" s="894"/>
      <c r="R200" s="895"/>
      <c r="S200" s="895"/>
      <c r="T200" s="894"/>
      <c r="U200" s="894"/>
      <c r="V200" s="894"/>
    </row>
    <row r="201" spans="15:22" x14ac:dyDescent="0.25">
      <c r="O201" s="894"/>
      <c r="P201" s="894"/>
      <c r="Q201" s="894"/>
      <c r="R201" s="895"/>
      <c r="S201" s="895"/>
      <c r="T201" s="894"/>
      <c r="U201" s="894"/>
      <c r="V201" s="894"/>
    </row>
    <row r="202" spans="15:22" x14ac:dyDescent="0.25">
      <c r="O202" s="894"/>
      <c r="P202" s="894"/>
      <c r="Q202" s="894"/>
      <c r="R202" s="895"/>
      <c r="S202" s="895"/>
      <c r="T202" s="894"/>
      <c r="U202" s="894"/>
      <c r="V202" s="894"/>
    </row>
    <row r="203" spans="15:22" x14ac:dyDescent="0.25">
      <c r="O203" s="894"/>
      <c r="P203" s="894"/>
      <c r="Q203" s="894"/>
      <c r="R203" s="895"/>
      <c r="S203" s="895"/>
      <c r="T203" s="894"/>
      <c r="U203" s="894"/>
      <c r="V203" s="894"/>
    </row>
    <row r="204" spans="15:22" x14ac:dyDescent="0.25">
      <c r="O204" s="894"/>
      <c r="P204" s="894"/>
      <c r="Q204" s="894"/>
      <c r="R204" s="895"/>
      <c r="S204" s="895"/>
      <c r="T204" s="894"/>
      <c r="U204" s="894"/>
      <c r="V204" s="894"/>
    </row>
    <row r="205" spans="15:22" x14ac:dyDescent="0.25">
      <c r="O205" s="894"/>
      <c r="P205" s="894"/>
      <c r="Q205" s="894"/>
      <c r="R205" s="895"/>
      <c r="S205" s="895"/>
      <c r="T205" s="894"/>
      <c r="U205" s="894"/>
      <c r="V205" s="894"/>
    </row>
    <row r="206" spans="15:22" x14ac:dyDescent="0.25">
      <c r="O206" s="894"/>
      <c r="P206" s="894"/>
      <c r="Q206" s="894"/>
      <c r="R206" s="895"/>
      <c r="S206" s="895"/>
      <c r="T206" s="894"/>
      <c r="U206" s="894"/>
      <c r="V206" s="894"/>
    </row>
    <row r="207" spans="15:22" x14ac:dyDescent="0.25">
      <c r="O207" s="894"/>
      <c r="P207" s="894"/>
      <c r="Q207" s="894"/>
      <c r="R207" s="895"/>
      <c r="S207" s="895"/>
      <c r="T207" s="894"/>
      <c r="U207" s="894"/>
      <c r="V207" s="894"/>
    </row>
    <row r="208" spans="15:22" x14ac:dyDescent="0.25">
      <c r="O208" s="894"/>
      <c r="P208" s="894"/>
      <c r="Q208" s="894"/>
      <c r="R208" s="895"/>
      <c r="S208" s="895"/>
      <c r="T208" s="894"/>
      <c r="U208" s="894"/>
      <c r="V208" s="894"/>
    </row>
    <row r="209" spans="15:22" x14ac:dyDescent="0.25">
      <c r="O209" s="894"/>
      <c r="P209" s="894"/>
      <c r="Q209" s="894"/>
      <c r="R209" s="895"/>
      <c r="S209" s="895"/>
      <c r="T209" s="894"/>
      <c r="U209" s="894"/>
      <c r="V209" s="894"/>
    </row>
    <row r="210" spans="15:22" x14ac:dyDescent="0.25">
      <c r="O210" s="894"/>
      <c r="P210" s="894"/>
      <c r="Q210" s="894"/>
      <c r="R210" s="895"/>
      <c r="S210" s="895"/>
      <c r="T210" s="894"/>
      <c r="U210" s="894"/>
      <c r="V210" s="894"/>
    </row>
    <row r="211" spans="15:22" x14ac:dyDescent="0.25">
      <c r="O211" s="894"/>
      <c r="P211" s="894"/>
      <c r="Q211" s="894"/>
      <c r="R211" s="895"/>
      <c r="S211" s="895"/>
      <c r="T211" s="894"/>
      <c r="U211" s="894"/>
      <c r="V211" s="894"/>
    </row>
    <row r="212" spans="15:22" x14ac:dyDescent="0.25">
      <c r="O212" s="894"/>
      <c r="P212" s="894"/>
      <c r="Q212" s="894"/>
      <c r="R212" s="895"/>
      <c r="S212" s="895"/>
      <c r="T212" s="894"/>
      <c r="U212" s="894"/>
      <c r="V212" s="894"/>
    </row>
    <row r="213" spans="15:22" x14ac:dyDescent="0.25">
      <c r="O213" s="894"/>
      <c r="P213" s="894"/>
      <c r="Q213" s="894"/>
      <c r="R213" s="895"/>
      <c r="S213" s="895"/>
      <c r="T213" s="894"/>
      <c r="U213" s="894"/>
      <c r="V213" s="894"/>
    </row>
    <row r="214" spans="15:22" x14ac:dyDescent="0.25">
      <c r="O214" s="894"/>
      <c r="P214" s="894"/>
      <c r="Q214" s="894"/>
      <c r="R214" s="895"/>
      <c r="S214" s="895"/>
      <c r="T214" s="894"/>
      <c r="U214" s="894"/>
      <c r="V214" s="894"/>
    </row>
    <row r="215" spans="15:22" x14ac:dyDescent="0.25">
      <c r="O215" s="894"/>
      <c r="P215" s="894"/>
      <c r="Q215" s="894"/>
      <c r="R215" s="895"/>
      <c r="S215" s="895"/>
      <c r="T215" s="894"/>
      <c r="U215" s="894"/>
      <c r="V215" s="894"/>
    </row>
    <row r="216" spans="15:22" x14ac:dyDescent="0.25">
      <c r="O216" s="894"/>
      <c r="P216" s="894"/>
      <c r="Q216" s="894"/>
      <c r="R216" s="895"/>
      <c r="S216" s="895"/>
      <c r="T216" s="894"/>
      <c r="U216" s="894"/>
      <c r="V216" s="894"/>
    </row>
    <row r="217" spans="15:22" x14ac:dyDescent="0.25">
      <c r="O217" s="894"/>
      <c r="P217" s="894"/>
      <c r="Q217" s="894"/>
      <c r="R217" s="895"/>
      <c r="S217" s="895"/>
      <c r="T217" s="894"/>
      <c r="U217" s="894"/>
      <c r="V217" s="894"/>
    </row>
    <row r="218" spans="15:22" x14ac:dyDescent="0.25">
      <c r="O218" s="894"/>
      <c r="P218" s="894"/>
      <c r="Q218" s="894"/>
      <c r="R218" s="895"/>
      <c r="S218" s="895"/>
      <c r="T218" s="894"/>
      <c r="U218" s="894"/>
      <c r="V218" s="894"/>
    </row>
    <row r="219" spans="15:22" x14ac:dyDescent="0.25">
      <c r="O219" s="894"/>
      <c r="P219" s="894"/>
      <c r="Q219" s="894"/>
      <c r="R219" s="895"/>
      <c r="S219" s="895"/>
      <c r="T219" s="894"/>
      <c r="U219" s="894"/>
      <c r="V219" s="894"/>
    </row>
    <row r="220" spans="15:22" x14ac:dyDescent="0.25">
      <c r="O220" s="894"/>
      <c r="P220" s="894"/>
      <c r="Q220" s="894"/>
      <c r="R220" s="895"/>
      <c r="S220" s="895"/>
      <c r="T220" s="894"/>
      <c r="U220" s="894"/>
      <c r="V220" s="894"/>
    </row>
    <row r="221" spans="15:22" x14ac:dyDescent="0.25">
      <c r="O221" s="894"/>
      <c r="P221" s="894"/>
      <c r="Q221" s="894"/>
      <c r="R221" s="895"/>
      <c r="S221" s="895"/>
      <c r="T221" s="894"/>
      <c r="U221" s="894"/>
      <c r="V221" s="894"/>
    </row>
    <row r="222" spans="15:22" x14ac:dyDescent="0.25">
      <c r="O222" s="894"/>
      <c r="P222" s="894"/>
      <c r="Q222" s="894"/>
      <c r="R222" s="895"/>
      <c r="S222" s="895"/>
      <c r="T222" s="894"/>
      <c r="U222" s="894"/>
      <c r="V222" s="894"/>
    </row>
    <row r="223" spans="15:22" x14ac:dyDescent="0.25">
      <c r="O223" s="894"/>
      <c r="P223" s="894"/>
      <c r="Q223" s="894"/>
      <c r="R223" s="895"/>
      <c r="S223" s="895"/>
      <c r="T223" s="894"/>
      <c r="U223" s="894"/>
      <c r="V223" s="894"/>
    </row>
    <row r="224" spans="15:22" x14ac:dyDescent="0.25">
      <c r="O224" s="894"/>
      <c r="P224" s="894"/>
      <c r="Q224" s="894"/>
      <c r="R224" s="895"/>
      <c r="S224" s="895"/>
      <c r="T224" s="894"/>
      <c r="U224" s="894"/>
      <c r="V224" s="894"/>
    </row>
    <row r="225" spans="15:22" x14ac:dyDescent="0.25">
      <c r="O225" s="894"/>
      <c r="P225" s="894"/>
      <c r="Q225" s="894"/>
      <c r="R225" s="895"/>
      <c r="S225" s="895"/>
      <c r="T225" s="894"/>
      <c r="U225" s="894"/>
      <c r="V225" s="894"/>
    </row>
    <row r="226" spans="15:22" x14ac:dyDescent="0.25">
      <c r="O226" s="894"/>
      <c r="P226" s="894"/>
      <c r="Q226" s="894"/>
      <c r="R226" s="895"/>
      <c r="S226" s="895"/>
      <c r="T226" s="894"/>
      <c r="U226" s="894"/>
      <c r="V226" s="894"/>
    </row>
    <row r="227" spans="15:22" x14ac:dyDescent="0.25">
      <c r="O227" s="894"/>
      <c r="P227" s="894"/>
      <c r="Q227" s="894"/>
      <c r="R227" s="895"/>
      <c r="S227" s="895"/>
      <c r="T227" s="894"/>
      <c r="U227" s="894"/>
      <c r="V227" s="894"/>
    </row>
    <row r="228" spans="15:22" x14ac:dyDescent="0.25">
      <c r="O228" s="894"/>
      <c r="P228" s="894"/>
      <c r="Q228" s="894"/>
      <c r="R228" s="895"/>
      <c r="S228" s="895"/>
      <c r="T228" s="894"/>
      <c r="U228" s="894"/>
      <c r="V228" s="894"/>
    </row>
    <row r="229" spans="15:22" x14ac:dyDescent="0.25">
      <c r="O229" s="894"/>
      <c r="P229" s="894"/>
      <c r="Q229" s="894"/>
      <c r="R229" s="895"/>
      <c r="S229" s="895"/>
      <c r="T229" s="894"/>
      <c r="U229" s="894"/>
      <c r="V229" s="894"/>
    </row>
    <row r="230" spans="15:22" x14ac:dyDescent="0.25">
      <c r="O230" s="894"/>
      <c r="P230" s="894"/>
      <c r="Q230" s="894"/>
      <c r="R230" s="895"/>
      <c r="S230" s="895"/>
      <c r="T230" s="894"/>
      <c r="U230" s="894"/>
      <c r="V230" s="894"/>
    </row>
    <row r="231" spans="15:22" x14ac:dyDescent="0.25">
      <c r="O231" s="894"/>
      <c r="P231" s="894"/>
      <c r="Q231" s="894"/>
      <c r="R231" s="895"/>
      <c r="S231" s="895"/>
      <c r="T231" s="894"/>
      <c r="U231" s="894"/>
      <c r="V231" s="894"/>
    </row>
    <row r="232" spans="15:22" x14ac:dyDescent="0.25">
      <c r="O232" s="894"/>
      <c r="P232" s="894"/>
      <c r="Q232" s="894"/>
      <c r="R232" s="895"/>
      <c r="S232" s="895"/>
      <c r="T232" s="894"/>
      <c r="U232" s="894"/>
      <c r="V232" s="894"/>
    </row>
    <row r="233" spans="15:22" x14ac:dyDescent="0.25">
      <c r="O233" s="894"/>
      <c r="P233" s="894"/>
      <c r="Q233" s="894"/>
      <c r="R233" s="895"/>
      <c r="S233" s="895"/>
      <c r="T233" s="894"/>
      <c r="U233" s="894"/>
      <c r="V233" s="894"/>
    </row>
    <row r="234" spans="15:22" x14ac:dyDescent="0.25">
      <c r="O234" s="894"/>
      <c r="P234" s="894"/>
      <c r="Q234" s="894"/>
      <c r="R234" s="895"/>
      <c r="S234" s="895"/>
      <c r="T234" s="894"/>
      <c r="U234" s="894"/>
      <c r="V234" s="894"/>
    </row>
    <row r="235" spans="15:22" x14ac:dyDescent="0.25">
      <c r="O235" s="894"/>
      <c r="P235" s="894"/>
      <c r="Q235" s="894"/>
      <c r="R235" s="895"/>
      <c r="S235" s="895"/>
      <c r="T235" s="894"/>
      <c r="U235" s="894"/>
      <c r="V235" s="894"/>
    </row>
    <row r="236" spans="15:22" x14ac:dyDescent="0.25">
      <c r="O236" s="894"/>
      <c r="P236" s="894"/>
      <c r="Q236" s="894"/>
      <c r="R236" s="895"/>
      <c r="S236" s="895"/>
      <c r="T236" s="894"/>
      <c r="U236" s="894"/>
      <c r="V236" s="894"/>
    </row>
    <row r="237" spans="15:22" x14ac:dyDescent="0.25">
      <c r="O237" s="894"/>
      <c r="P237" s="894"/>
      <c r="Q237" s="894"/>
      <c r="R237" s="895"/>
      <c r="S237" s="895"/>
      <c r="T237" s="894"/>
      <c r="U237" s="894"/>
      <c r="V237" s="894"/>
    </row>
    <row r="238" spans="15:22" x14ac:dyDescent="0.25">
      <c r="O238" s="894"/>
      <c r="P238" s="894"/>
      <c r="Q238" s="894"/>
      <c r="R238" s="895"/>
      <c r="S238" s="895"/>
      <c r="T238" s="894"/>
      <c r="U238" s="894"/>
      <c r="V238" s="894"/>
    </row>
    <row r="239" spans="15:22" x14ac:dyDescent="0.25">
      <c r="O239" s="894"/>
      <c r="P239" s="894"/>
      <c r="Q239" s="894"/>
      <c r="R239" s="895"/>
      <c r="S239" s="895"/>
      <c r="T239" s="894"/>
      <c r="U239" s="894"/>
      <c r="V239" s="894"/>
    </row>
    <row r="240" spans="15:22" x14ac:dyDescent="0.25">
      <c r="O240" s="894"/>
      <c r="P240" s="894"/>
      <c r="Q240" s="894"/>
      <c r="R240" s="895"/>
      <c r="S240" s="895"/>
      <c r="T240" s="894"/>
      <c r="U240" s="894"/>
      <c r="V240" s="894"/>
    </row>
    <row r="241" spans="15:22" x14ac:dyDescent="0.25">
      <c r="O241" s="894"/>
      <c r="P241" s="894"/>
      <c r="Q241" s="894"/>
      <c r="R241" s="895"/>
      <c r="S241" s="895"/>
      <c r="T241" s="894"/>
      <c r="U241" s="894"/>
      <c r="V241" s="894"/>
    </row>
    <row r="242" spans="15:22" x14ac:dyDescent="0.25">
      <c r="O242" s="894"/>
      <c r="P242" s="894"/>
      <c r="Q242" s="894"/>
      <c r="R242" s="895"/>
      <c r="S242" s="895"/>
      <c r="T242" s="894"/>
      <c r="U242" s="894"/>
      <c r="V242" s="894"/>
    </row>
    <row r="243" spans="15:22" x14ac:dyDescent="0.25">
      <c r="O243" s="894"/>
      <c r="P243" s="894"/>
      <c r="Q243" s="894"/>
      <c r="R243" s="895"/>
      <c r="S243" s="895"/>
      <c r="T243" s="894"/>
      <c r="U243" s="894"/>
      <c r="V243" s="894"/>
    </row>
    <row r="244" spans="15:22" x14ac:dyDescent="0.25">
      <c r="O244" s="894"/>
      <c r="P244" s="894"/>
      <c r="Q244" s="894"/>
      <c r="R244" s="895"/>
      <c r="S244" s="895"/>
      <c r="T244" s="894"/>
      <c r="U244" s="894"/>
      <c r="V244" s="894"/>
    </row>
    <row r="245" spans="15:22" x14ac:dyDescent="0.25">
      <c r="O245" s="894"/>
      <c r="P245" s="894"/>
      <c r="Q245" s="894"/>
      <c r="R245" s="895"/>
      <c r="S245" s="895"/>
      <c r="T245" s="894"/>
      <c r="U245" s="894"/>
      <c r="V245" s="894"/>
    </row>
    <row r="246" spans="15:22" x14ac:dyDescent="0.25">
      <c r="O246" s="894"/>
      <c r="P246" s="894"/>
      <c r="Q246" s="894"/>
      <c r="R246" s="895"/>
      <c r="S246" s="895"/>
      <c r="T246" s="894"/>
      <c r="U246" s="894"/>
      <c r="V246" s="894"/>
    </row>
    <row r="247" spans="15:22" x14ac:dyDescent="0.25">
      <c r="O247" s="894"/>
      <c r="P247" s="894"/>
      <c r="Q247" s="894"/>
      <c r="R247" s="895"/>
      <c r="S247" s="895"/>
      <c r="T247" s="894"/>
      <c r="U247" s="894"/>
      <c r="V247" s="894"/>
    </row>
    <row r="248" spans="15:22" x14ac:dyDescent="0.25">
      <c r="O248" s="894"/>
      <c r="P248" s="894"/>
      <c r="Q248" s="894"/>
      <c r="R248" s="895"/>
      <c r="S248" s="895"/>
      <c r="T248" s="894"/>
      <c r="U248" s="894"/>
      <c r="V248" s="894"/>
    </row>
    <row r="249" spans="15:22" x14ac:dyDescent="0.25">
      <c r="O249" s="894"/>
      <c r="P249" s="894"/>
      <c r="Q249" s="894"/>
      <c r="R249" s="895"/>
      <c r="S249" s="895"/>
      <c r="T249" s="894"/>
      <c r="U249" s="894"/>
      <c r="V249" s="894"/>
    </row>
    <row r="250" spans="15:22" x14ac:dyDescent="0.25">
      <c r="O250" s="894"/>
      <c r="P250" s="894"/>
      <c r="Q250" s="894"/>
      <c r="R250" s="895"/>
      <c r="S250" s="895"/>
      <c r="T250" s="894"/>
      <c r="U250" s="894"/>
      <c r="V250" s="894"/>
    </row>
    <row r="251" spans="15:22" x14ac:dyDescent="0.25">
      <c r="O251" s="894"/>
      <c r="P251" s="894"/>
      <c r="Q251" s="894"/>
      <c r="R251" s="895"/>
      <c r="S251" s="895"/>
      <c r="T251" s="894"/>
      <c r="U251" s="894"/>
      <c r="V251" s="894"/>
    </row>
    <row r="252" spans="15:22" x14ac:dyDescent="0.25">
      <c r="O252" s="894"/>
      <c r="P252" s="894"/>
      <c r="Q252" s="894"/>
      <c r="R252" s="895"/>
      <c r="S252" s="895"/>
      <c r="T252" s="894"/>
      <c r="U252" s="894"/>
      <c r="V252" s="894"/>
    </row>
    <row r="253" spans="15:22" x14ac:dyDescent="0.25">
      <c r="O253" s="894"/>
      <c r="P253" s="894"/>
      <c r="Q253" s="894"/>
      <c r="R253" s="895"/>
      <c r="S253" s="895"/>
      <c r="T253" s="894"/>
      <c r="U253" s="894"/>
      <c r="V253" s="894"/>
    </row>
    <row r="254" spans="15:22" x14ac:dyDescent="0.25">
      <c r="O254" s="894"/>
      <c r="P254" s="894"/>
      <c r="Q254" s="894"/>
      <c r="R254" s="895"/>
      <c r="S254" s="895"/>
      <c r="T254" s="894"/>
      <c r="U254" s="894"/>
      <c r="V254" s="894"/>
    </row>
    <row r="255" spans="15:22" x14ac:dyDescent="0.25">
      <c r="O255" s="894"/>
      <c r="P255" s="894"/>
      <c r="Q255" s="894"/>
      <c r="R255" s="895"/>
      <c r="S255" s="895"/>
      <c r="T255" s="894"/>
      <c r="U255" s="894"/>
      <c r="V255" s="894"/>
    </row>
    <row r="256" spans="15:22" x14ac:dyDescent="0.25">
      <c r="O256" s="894"/>
      <c r="P256" s="894"/>
      <c r="Q256" s="894"/>
      <c r="R256" s="895"/>
      <c r="S256" s="895"/>
      <c r="T256" s="894"/>
      <c r="U256" s="894"/>
      <c r="V256" s="894"/>
    </row>
    <row r="257" spans="15:22" x14ac:dyDescent="0.25">
      <c r="O257" s="894"/>
      <c r="P257" s="894"/>
      <c r="Q257" s="894"/>
      <c r="R257" s="895"/>
      <c r="S257" s="895"/>
      <c r="T257" s="894"/>
      <c r="U257" s="894"/>
      <c r="V257" s="894"/>
    </row>
    <row r="258" spans="15:22" x14ac:dyDescent="0.25">
      <c r="O258" s="894"/>
      <c r="P258" s="894"/>
      <c r="Q258" s="894"/>
      <c r="R258" s="895"/>
      <c r="S258" s="895"/>
      <c r="T258" s="894"/>
      <c r="U258" s="894"/>
      <c r="V258" s="894"/>
    </row>
    <row r="259" spans="15:22" x14ac:dyDescent="0.25">
      <c r="O259" s="894"/>
      <c r="P259" s="894"/>
      <c r="Q259" s="894"/>
      <c r="R259" s="895"/>
      <c r="S259" s="895"/>
      <c r="T259" s="894"/>
      <c r="U259" s="894"/>
      <c r="V259" s="894"/>
    </row>
    <row r="260" spans="15:22" x14ac:dyDescent="0.25">
      <c r="O260" s="894"/>
      <c r="P260" s="894"/>
      <c r="Q260" s="894"/>
      <c r="R260" s="895"/>
      <c r="S260" s="895"/>
      <c r="T260" s="894"/>
      <c r="U260" s="894"/>
      <c r="V260" s="894"/>
    </row>
    <row r="261" spans="15:22" x14ac:dyDescent="0.25">
      <c r="O261" s="894"/>
      <c r="P261" s="894"/>
      <c r="Q261" s="894"/>
      <c r="R261" s="895"/>
      <c r="S261" s="895"/>
      <c r="T261" s="894"/>
      <c r="U261" s="894"/>
      <c r="V261" s="894"/>
    </row>
    <row r="262" spans="15:22" x14ac:dyDescent="0.25">
      <c r="O262" s="894"/>
      <c r="P262" s="894"/>
      <c r="Q262" s="894"/>
      <c r="R262" s="895"/>
      <c r="S262" s="895"/>
      <c r="T262" s="894"/>
      <c r="U262" s="894"/>
      <c r="V262" s="894"/>
    </row>
    <row r="263" spans="15:22" x14ac:dyDescent="0.25">
      <c r="O263" s="894"/>
      <c r="P263" s="894"/>
      <c r="Q263" s="894"/>
      <c r="R263" s="895"/>
      <c r="S263" s="895"/>
      <c r="T263" s="894"/>
      <c r="U263" s="894"/>
      <c r="V263" s="894"/>
    </row>
    <row r="264" spans="15:22" x14ac:dyDescent="0.25">
      <c r="O264" s="894"/>
      <c r="P264" s="894"/>
      <c r="Q264" s="894"/>
      <c r="R264" s="895"/>
      <c r="S264" s="895"/>
      <c r="T264" s="894"/>
      <c r="U264" s="894"/>
      <c r="V264" s="894"/>
    </row>
    <row r="265" spans="15:22" x14ac:dyDescent="0.25">
      <c r="O265" s="894"/>
      <c r="P265" s="894"/>
      <c r="Q265" s="894"/>
      <c r="R265" s="895"/>
      <c r="S265" s="895"/>
      <c r="T265" s="894"/>
      <c r="U265" s="894"/>
      <c r="V265" s="894"/>
    </row>
    <row r="266" spans="15:22" x14ac:dyDescent="0.25">
      <c r="O266" s="894"/>
      <c r="P266" s="894"/>
      <c r="Q266" s="894"/>
      <c r="R266" s="895"/>
      <c r="S266" s="895"/>
      <c r="T266" s="894"/>
      <c r="U266" s="894"/>
      <c r="V266" s="894"/>
    </row>
    <row r="267" spans="15:22" x14ac:dyDescent="0.25">
      <c r="O267" s="894"/>
      <c r="P267" s="894"/>
      <c r="Q267" s="894"/>
      <c r="R267" s="895"/>
      <c r="S267" s="895"/>
      <c r="T267" s="894"/>
      <c r="U267" s="894"/>
      <c r="V267" s="894"/>
    </row>
    <row r="268" spans="15:22" x14ac:dyDescent="0.25">
      <c r="O268" s="894"/>
      <c r="P268" s="894"/>
      <c r="Q268" s="894"/>
      <c r="R268" s="895"/>
      <c r="S268" s="895"/>
      <c r="T268" s="894"/>
      <c r="U268" s="894"/>
      <c r="V268" s="894"/>
    </row>
    <row r="269" spans="15:22" x14ac:dyDescent="0.25">
      <c r="O269" s="894"/>
      <c r="P269" s="894"/>
      <c r="Q269" s="894"/>
      <c r="R269" s="895"/>
      <c r="S269" s="895"/>
      <c r="T269" s="894"/>
      <c r="U269" s="894"/>
      <c r="V269" s="894"/>
    </row>
    <row r="270" spans="15:22" x14ac:dyDescent="0.25">
      <c r="O270" s="894"/>
      <c r="P270" s="894"/>
      <c r="Q270" s="894"/>
      <c r="R270" s="895"/>
      <c r="S270" s="895"/>
      <c r="T270" s="894"/>
      <c r="U270" s="894"/>
      <c r="V270" s="894"/>
    </row>
    <row r="271" spans="15:22" x14ac:dyDescent="0.25">
      <c r="O271" s="894"/>
      <c r="P271" s="894"/>
      <c r="Q271" s="894"/>
      <c r="R271" s="895"/>
      <c r="S271" s="895"/>
      <c r="T271" s="894"/>
      <c r="U271" s="894"/>
      <c r="V271" s="894"/>
    </row>
    <row r="272" spans="15:22" x14ac:dyDescent="0.25">
      <c r="O272" s="894"/>
      <c r="P272" s="894"/>
      <c r="Q272" s="894"/>
      <c r="R272" s="895"/>
      <c r="S272" s="895"/>
      <c r="T272" s="894"/>
      <c r="U272" s="894"/>
      <c r="V272" s="894"/>
    </row>
    <row r="273" spans="15:22" x14ac:dyDescent="0.25">
      <c r="O273" s="894"/>
      <c r="P273" s="894"/>
      <c r="Q273" s="894"/>
      <c r="R273" s="895"/>
      <c r="S273" s="895"/>
      <c r="T273" s="894"/>
      <c r="U273" s="894"/>
      <c r="V273" s="894"/>
    </row>
    <row r="274" spans="15:22" x14ac:dyDescent="0.25">
      <c r="O274" s="894"/>
      <c r="P274" s="894"/>
      <c r="Q274" s="894"/>
      <c r="R274" s="895"/>
      <c r="S274" s="895"/>
      <c r="T274" s="894"/>
      <c r="U274" s="894"/>
      <c r="V274" s="894"/>
    </row>
    <row r="275" spans="15:22" x14ac:dyDescent="0.25">
      <c r="O275" s="894"/>
      <c r="P275" s="894"/>
      <c r="Q275" s="894"/>
      <c r="R275" s="895"/>
      <c r="S275" s="895"/>
      <c r="T275" s="894"/>
      <c r="U275" s="894"/>
      <c r="V275" s="894"/>
    </row>
    <row r="276" spans="15:22" x14ac:dyDescent="0.25">
      <c r="O276" s="894"/>
      <c r="P276" s="894"/>
      <c r="Q276" s="894"/>
      <c r="R276" s="895"/>
      <c r="S276" s="895"/>
      <c r="T276" s="894"/>
      <c r="U276" s="894"/>
      <c r="V276" s="894"/>
    </row>
    <row r="277" spans="15:22" x14ac:dyDescent="0.25">
      <c r="O277" s="894"/>
      <c r="P277" s="894"/>
      <c r="Q277" s="894"/>
      <c r="R277" s="895"/>
      <c r="S277" s="895"/>
      <c r="T277" s="894"/>
      <c r="U277" s="894"/>
      <c r="V277" s="894"/>
    </row>
    <row r="278" spans="15:22" x14ac:dyDescent="0.25">
      <c r="O278" s="894"/>
      <c r="P278" s="894"/>
      <c r="Q278" s="894"/>
      <c r="R278" s="895"/>
      <c r="S278" s="895"/>
      <c r="T278" s="894"/>
      <c r="U278" s="894"/>
      <c r="V278" s="894"/>
    </row>
    <row r="279" spans="15:22" x14ac:dyDescent="0.25">
      <c r="O279" s="894"/>
      <c r="P279" s="894"/>
      <c r="Q279" s="894"/>
      <c r="R279" s="895"/>
      <c r="S279" s="895"/>
      <c r="T279" s="894"/>
      <c r="U279" s="894"/>
      <c r="V279" s="894"/>
    </row>
    <row r="280" spans="15:22" x14ac:dyDescent="0.25">
      <c r="O280" s="894"/>
      <c r="P280" s="894"/>
      <c r="Q280" s="894"/>
      <c r="R280" s="895"/>
      <c r="S280" s="895"/>
      <c r="T280" s="894"/>
      <c r="U280" s="894"/>
      <c r="V280" s="894"/>
    </row>
    <row r="281" spans="15:22" x14ac:dyDescent="0.25">
      <c r="O281" s="894"/>
      <c r="P281" s="894"/>
      <c r="Q281" s="894"/>
      <c r="R281" s="895"/>
      <c r="S281" s="895"/>
      <c r="T281" s="894"/>
      <c r="U281" s="894"/>
      <c r="V281" s="894"/>
    </row>
    <row r="282" spans="15:22" x14ac:dyDescent="0.25">
      <c r="O282" s="894"/>
      <c r="P282" s="894"/>
      <c r="Q282" s="894"/>
      <c r="R282" s="895"/>
      <c r="S282" s="895"/>
      <c r="T282" s="894"/>
      <c r="U282" s="894"/>
      <c r="V282" s="894"/>
    </row>
    <row r="283" spans="15:22" x14ac:dyDescent="0.25">
      <c r="O283" s="894"/>
      <c r="P283" s="894"/>
      <c r="Q283" s="894"/>
      <c r="R283" s="895"/>
      <c r="S283" s="895"/>
      <c r="T283" s="894"/>
      <c r="U283" s="894"/>
      <c r="V283" s="894"/>
    </row>
    <row r="284" spans="15:22" x14ac:dyDescent="0.25">
      <c r="O284" s="894"/>
      <c r="P284" s="894"/>
      <c r="Q284" s="894"/>
      <c r="R284" s="895"/>
      <c r="S284" s="895"/>
      <c r="T284" s="894"/>
      <c r="U284" s="894"/>
      <c r="V284" s="894"/>
    </row>
    <row r="285" spans="15:22" x14ac:dyDescent="0.25">
      <c r="O285" s="894"/>
      <c r="P285" s="894"/>
      <c r="Q285" s="894"/>
      <c r="R285" s="895"/>
      <c r="S285" s="895"/>
      <c r="T285" s="894"/>
      <c r="U285" s="894"/>
      <c r="V285" s="894"/>
    </row>
    <row r="286" spans="15:22" x14ac:dyDescent="0.25">
      <c r="O286" s="894"/>
      <c r="P286" s="894"/>
      <c r="Q286" s="894"/>
      <c r="R286" s="895"/>
      <c r="S286" s="895"/>
      <c r="T286" s="894"/>
      <c r="U286" s="894"/>
      <c r="V286" s="894"/>
    </row>
    <row r="287" spans="15:22" x14ac:dyDescent="0.25">
      <c r="O287" s="894"/>
      <c r="P287" s="894"/>
      <c r="Q287" s="894"/>
      <c r="R287" s="895"/>
      <c r="S287" s="895"/>
      <c r="T287" s="894"/>
      <c r="U287" s="894"/>
      <c r="V287" s="894"/>
    </row>
    <row r="288" spans="15:22" x14ac:dyDescent="0.25">
      <c r="O288" s="894"/>
      <c r="P288" s="894"/>
      <c r="Q288" s="894"/>
      <c r="R288" s="895"/>
      <c r="S288" s="895"/>
      <c r="T288" s="894"/>
      <c r="U288" s="894"/>
      <c r="V288" s="894"/>
    </row>
    <row r="289" spans="15:22" x14ac:dyDescent="0.25">
      <c r="O289" s="894"/>
      <c r="P289" s="894"/>
      <c r="Q289" s="894"/>
      <c r="R289" s="895"/>
      <c r="S289" s="895"/>
      <c r="T289" s="894"/>
      <c r="U289" s="894"/>
      <c r="V289" s="894"/>
    </row>
    <row r="290" spans="15:22" x14ac:dyDescent="0.25">
      <c r="O290" s="894"/>
      <c r="P290" s="894"/>
      <c r="Q290" s="894"/>
      <c r="R290" s="895"/>
      <c r="S290" s="895"/>
      <c r="T290" s="894"/>
      <c r="U290" s="894"/>
      <c r="V290" s="894"/>
    </row>
    <row r="291" spans="15:22" x14ac:dyDescent="0.25">
      <c r="O291" s="894"/>
      <c r="P291" s="894"/>
      <c r="Q291" s="894"/>
      <c r="R291" s="895"/>
      <c r="S291" s="895"/>
      <c r="T291" s="894"/>
      <c r="U291" s="894"/>
      <c r="V291" s="894"/>
    </row>
    <row r="292" spans="15:22" x14ac:dyDescent="0.25">
      <c r="O292" s="894"/>
      <c r="P292" s="894"/>
      <c r="Q292" s="894"/>
      <c r="R292" s="895"/>
      <c r="S292" s="895"/>
      <c r="T292" s="894"/>
      <c r="U292" s="894"/>
      <c r="V292" s="894"/>
    </row>
    <row r="293" spans="15:22" x14ac:dyDescent="0.25">
      <c r="O293" s="894"/>
      <c r="P293" s="894"/>
      <c r="Q293" s="894"/>
      <c r="R293" s="895"/>
      <c r="S293" s="895"/>
      <c r="T293" s="894"/>
      <c r="U293" s="894"/>
      <c r="V293" s="894"/>
    </row>
    <row r="294" spans="15:22" x14ac:dyDescent="0.25">
      <c r="O294" s="894"/>
      <c r="P294" s="894"/>
      <c r="Q294" s="894"/>
      <c r="R294" s="895"/>
      <c r="S294" s="895"/>
      <c r="T294" s="894"/>
      <c r="U294" s="894"/>
      <c r="V294" s="894"/>
    </row>
    <row r="295" spans="15:22" x14ac:dyDescent="0.25">
      <c r="O295" s="894"/>
      <c r="P295" s="894"/>
      <c r="Q295" s="894"/>
      <c r="R295" s="895"/>
      <c r="S295" s="895"/>
      <c r="T295" s="894"/>
      <c r="U295" s="894"/>
      <c r="V295" s="894"/>
    </row>
    <row r="296" spans="15:22" x14ac:dyDescent="0.25">
      <c r="O296" s="894"/>
      <c r="P296" s="894"/>
      <c r="Q296" s="894"/>
      <c r="R296" s="895"/>
      <c r="S296" s="895"/>
      <c r="T296" s="894"/>
      <c r="U296" s="894"/>
      <c r="V296" s="894"/>
    </row>
    <row r="297" spans="15:22" x14ac:dyDescent="0.25">
      <c r="O297" s="894"/>
      <c r="P297" s="894"/>
      <c r="Q297" s="894"/>
      <c r="R297" s="895"/>
      <c r="S297" s="895"/>
      <c r="T297" s="894"/>
      <c r="U297" s="894"/>
      <c r="V297" s="894"/>
    </row>
    <row r="298" spans="15:22" x14ac:dyDescent="0.25">
      <c r="O298" s="894"/>
      <c r="P298" s="894"/>
      <c r="Q298" s="894"/>
      <c r="R298" s="895"/>
      <c r="S298" s="895"/>
      <c r="T298" s="894"/>
      <c r="U298" s="894"/>
      <c r="V298" s="894"/>
    </row>
    <row r="299" spans="15:22" x14ac:dyDescent="0.25">
      <c r="O299" s="894"/>
      <c r="P299" s="894"/>
      <c r="Q299" s="894"/>
      <c r="R299" s="895"/>
      <c r="S299" s="895"/>
      <c r="T299" s="894"/>
      <c r="U299" s="894"/>
      <c r="V299" s="894"/>
    </row>
    <row r="300" spans="15:22" x14ac:dyDescent="0.25">
      <c r="O300" s="894"/>
      <c r="P300" s="894"/>
      <c r="Q300" s="894"/>
      <c r="R300" s="895"/>
      <c r="S300" s="895"/>
      <c r="T300" s="894"/>
      <c r="U300" s="894"/>
      <c r="V300" s="894"/>
    </row>
    <row r="301" spans="15:22" x14ac:dyDescent="0.25">
      <c r="O301" s="894"/>
      <c r="P301" s="894"/>
      <c r="Q301" s="894"/>
      <c r="R301" s="895"/>
      <c r="S301" s="895"/>
      <c r="T301" s="894"/>
      <c r="U301" s="894"/>
      <c r="V301" s="894"/>
    </row>
    <row r="302" spans="15:22" x14ac:dyDescent="0.25">
      <c r="O302" s="894"/>
      <c r="P302" s="894"/>
      <c r="Q302" s="894"/>
      <c r="R302" s="895"/>
      <c r="S302" s="895"/>
      <c r="T302" s="894"/>
      <c r="U302" s="894"/>
      <c r="V302" s="894"/>
    </row>
    <row r="303" spans="15:22" x14ac:dyDescent="0.25">
      <c r="O303" s="894"/>
      <c r="P303" s="894"/>
      <c r="Q303" s="894"/>
      <c r="R303" s="895"/>
      <c r="S303" s="895"/>
      <c r="T303" s="894"/>
      <c r="U303" s="894"/>
      <c r="V303" s="894"/>
    </row>
    <row r="304" spans="15:22" x14ac:dyDescent="0.25">
      <c r="O304" s="894"/>
      <c r="P304" s="894"/>
      <c r="Q304" s="894"/>
      <c r="R304" s="895"/>
      <c r="S304" s="895"/>
      <c r="T304" s="894"/>
      <c r="U304" s="894"/>
      <c r="V304" s="894"/>
    </row>
    <row r="305" spans="15:22" x14ac:dyDescent="0.25">
      <c r="O305" s="894"/>
      <c r="P305" s="894"/>
      <c r="Q305" s="894"/>
      <c r="R305" s="895"/>
      <c r="S305" s="895"/>
      <c r="T305" s="894"/>
      <c r="U305" s="894"/>
      <c r="V305" s="894"/>
    </row>
    <row r="306" spans="15:22" x14ac:dyDescent="0.25">
      <c r="O306" s="894"/>
      <c r="P306" s="894"/>
      <c r="Q306" s="894"/>
      <c r="R306" s="895"/>
      <c r="S306" s="895"/>
      <c r="T306" s="894"/>
      <c r="U306" s="894"/>
      <c r="V306" s="894"/>
    </row>
    <row r="307" spans="15:22" x14ac:dyDescent="0.25">
      <c r="O307" s="894"/>
      <c r="P307" s="894"/>
      <c r="Q307" s="894"/>
      <c r="R307" s="895"/>
      <c r="S307" s="895"/>
      <c r="T307" s="894"/>
      <c r="U307" s="894"/>
      <c r="V307" s="894"/>
    </row>
    <row r="308" spans="15:22" x14ac:dyDescent="0.25">
      <c r="O308" s="894"/>
      <c r="P308" s="894"/>
      <c r="Q308" s="894"/>
      <c r="R308" s="895"/>
      <c r="S308" s="895"/>
      <c r="T308" s="894"/>
      <c r="U308" s="894"/>
      <c r="V308" s="894"/>
    </row>
    <row r="309" spans="15:22" x14ac:dyDescent="0.25">
      <c r="O309" s="894"/>
      <c r="P309" s="894"/>
      <c r="Q309" s="894"/>
      <c r="R309" s="895"/>
      <c r="S309" s="895"/>
      <c r="T309" s="894"/>
      <c r="U309" s="894"/>
      <c r="V309" s="894"/>
    </row>
    <row r="310" spans="15:22" x14ac:dyDescent="0.25">
      <c r="O310" s="894"/>
      <c r="P310" s="894"/>
      <c r="Q310" s="894"/>
      <c r="R310" s="895"/>
      <c r="S310" s="895"/>
      <c r="T310" s="894"/>
      <c r="U310" s="894"/>
      <c r="V310" s="894"/>
    </row>
    <row r="311" spans="15:22" x14ac:dyDescent="0.25">
      <c r="O311" s="894"/>
      <c r="P311" s="894"/>
      <c r="Q311" s="894"/>
      <c r="R311" s="895"/>
      <c r="S311" s="895"/>
      <c r="T311" s="894"/>
      <c r="U311" s="894"/>
      <c r="V311" s="894"/>
    </row>
    <row r="312" spans="15:22" x14ac:dyDescent="0.25">
      <c r="O312" s="894"/>
      <c r="P312" s="894"/>
      <c r="Q312" s="894"/>
      <c r="R312" s="895"/>
      <c r="S312" s="895"/>
      <c r="T312" s="894"/>
      <c r="U312" s="894"/>
      <c r="V312" s="894"/>
    </row>
    <row r="313" spans="15:22" x14ac:dyDescent="0.25">
      <c r="O313" s="894"/>
      <c r="P313" s="894"/>
      <c r="Q313" s="894"/>
      <c r="R313" s="895"/>
      <c r="S313" s="895"/>
      <c r="T313" s="894"/>
      <c r="U313" s="894"/>
      <c r="V313" s="894"/>
    </row>
    <row r="314" spans="15:22" x14ac:dyDescent="0.25">
      <c r="O314" s="894"/>
      <c r="P314" s="894"/>
      <c r="Q314" s="894"/>
      <c r="R314" s="895"/>
      <c r="S314" s="895"/>
      <c r="T314" s="894"/>
      <c r="U314" s="894"/>
      <c r="V314" s="894"/>
    </row>
    <row r="315" spans="15:22" x14ac:dyDescent="0.25">
      <c r="O315" s="894"/>
      <c r="P315" s="894"/>
      <c r="Q315" s="894"/>
      <c r="R315" s="895"/>
      <c r="S315" s="895"/>
      <c r="T315" s="894"/>
      <c r="U315" s="894"/>
      <c r="V315" s="894"/>
    </row>
    <row r="316" spans="15:22" x14ac:dyDescent="0.25">
      <c r="O316" s="894"/>
      <c r="P316" s="894"/>
      <c r="Q316" s="894"/>
      <c r="R316" s="895"/>
      <c r="S316" s="895"/>
      <c r="T316" s="894"/>
      <c r="U316" s="894"/>
      <c r="V316" s="894"/>
    </row>
    <row r="317" spans="15:22" x14ac:dyDescent="0.25">
      <c r="O317" s="894"/>
      <c r="P317" s="894"/>
      <c r="Q317" s="894"/>
      <c r="R317" s="895"/>
      <c r="S317" s="895"/>
      <c r="T317" s="894"/>
      <c r="U317" s="894"/>
      <c r="V317" s="894"/>
    </row>
    <row r="318" spans="15:22" x14ac:dyDescent="0.25">
      <c r="O318" s="894"/>
      <c r="P318" s="894"/>
      <c r="Q318" s="894"/>
      <c r="R318" s="895"/>
      <c r="S318" s="895"/>
      <c r="T318" s="894"/>
      <c r="U318" s="894"/>
      <c r="V318" s="894"/>
    </row>
    <row r="319" spans="15:22" x14ac:dyDescent="0.25">
      <c r="O319" s="894"/>
      <c r="P319" s="894"/>
      <c r="Q319" s="894"/>
      <c r="R319" s="895"/>
      <c r="S319" s="895"/>
      <c r="T319" s="894"/>
      <c r="U319" s="894"/>
      <c r="V319" s="894"/>
    </row>
    <row r="320" spans="15:22" x14ac:dyDescent="0.25">
      <c r="O320" s="894"/>
      <c r="P320" s="894"/>
      <c r="Q320" s="894"/>
      <c r="R320" s="895"/>
      <c r="S320" s="895"/>
      <c r="T320" s="894"/>
      <c r="U320" s="894"/>
      <c r="V320" s="894"/>
    </row>
    <row r="321" spans="15:22" x14ac:dyDescent="0.25">
      <c r="O321" s="894"/>
      <c r="P321" s="894"/>
      <c r="Q321" s="894"/>
      <c r="R321" s="895"/>
      <c r="S321" s="895"/>
      <c r="T321" s="894"/>
      <c r="U321" s="894"/>
      <c r="V321" s="894"/>
    </row>
    <row r="322" spans="15:22" x14ac:dyDescent="0.25">
      <c r="O322" s="894"/>
      <c r="P322" s="894"/>
      <c r="Q322" s="894"/>
      <c r="R322" s="895"/>
      <c r="S322" s="895"/>
      <c r="T322" s="894"/>
      <c r="U322" s="894"/>
      <c r="V322" s="894"/>
    </row>
    <row r="323" spans="15:22" x14ac:dyDescent="0.25">
      <c r="O323" s="894"/>
      <c r="P323" s="894"/>
      <c r="Q323" s="894"/>
      <c r="R323" s="895"/>
      <c r="S323" s="895"/>
      <c r="T323" s="894"/>
      <c r="U323" s="894"/>
      <c r="V323" s="894"/>
    </row>
    <row r="324" spans="15:22" x14ac:dyDescent="0.25">
      <c r="O324" s="894"/>
      <c r="P324" s="894"/>
      <c r="Q324" s="894"/>
      <c r="R324" s="895"/>
      <c r="S324" s="895"/>
      <c r="T324" s="894"/>
      <c r="U324" s="894"/>
      <c r="V324" s="894"/>
    </row>
    <row r="325" spans="15:22" x14ac:dyDescent="0.25">
      <c r="O325" s="894"/>
      <c r="P325" s="894"/>
      <c r="Q325" s="894"/>
      <c r="R325" s="895"/>
      <c r="S325" s="895"/>
      <c r="T325" s="894"/>
      <c r="U325" s="894"/>
      <c r="V325" s="894"/>
    </row>
    <row r="326" spans="15:22" x14ac:dyDescent="0.25">
      <c r="O326" s="894"/>
      <c r="P326" s="894"/>
      <c r="Q326" s="894"/>
      <c r="R326" s="895"/>
      <c r="S326" s="895"/>
      <c r="T326" s="894"/>
      <c r="U326" s="894"/>
      <c r="V326" s="894"/>
    </row>
    <row r="327" spans="15:22" x14ac:dyDescent="0.25">
      <c r="O327" s="894"/>
      <c r="P327" s="894"/>
      <c r="Q327" s="894"/>
      <c r="R327" s="895"/>
      <c r="S327" s="895"/>
      <c r="T327" s="894"/>
      <c r="U327" s="894"/>
      <c r="V327" s="894"/>
    </row>
    <row r="328" spans="15:22" x14ac:dyDescent="0.25">
      <c r="O328" s="894"/>
      <c r="P328" s="894"/>
      <c r="Q328" s="894"/>
      <c r="R328" s="895"/>
      <c r="S328" s="895"/>
      <c r="T328" s="894"/>
      <c r="U328" s="894"/>
      <c r="V328" s="894"/>
    </row>
    <row r="329" spans="15:22" x14ac:dyDescent="0.25">
      <c r="O329" s="894"/>
      <c r="P329" s="894"/>
      <c r="Q329" s="894"/>
      <c r="R329" s="895"/>
      <c r="S329" s="895"/>
      <c r="T329" s="894"/>
      <c r="U329" s="894"/>
      <c r="V329" s="894"/>
    </row>
    <row r="330" spans="15:22" x14ac:dyDescent="0.25">
      <c r="O330" s="894"/>
      <c r="P330" s="894"/>
      <c r="Q330" s="894"/>
      <c r="R330" s="895"/>
      <c r="S330" s="895"/>
      <c r="T330" s="894"/>
      <c r="U330" s="894"/>
      <c r="V330" s="894"/>
    </row>
    <row r="331" spans="15:22" x14ac:dyDescent="0.25">
      <c r="O331" s="894"/>
      <c r="P331" s="894"/>
      <c r="Q331" s="894"/>
      <c r="R331" s="895"/>
      <c r="S331" s="895"/>
      <c r="T331" s="894"/>
      <c r="U331" s="894"/>
      <c r="V331" s="894"/>
    </row>
    <row r="332" spans="15:22" x14ac:dyDescent="0.25">
      <c r="O332" s="894"/>
      <c r="P332" s="894"/>
      <c r="Q332" s="894"/>
      <c r="R332" s="895"/>
      <c r="S332" s="895"/>
      <c r="T332" s="894"/>
      <c r="U332" s="894"/>
      <c r="V332" s="894"/>
    </row>
    <row r="333" spans="15:22" x14ac:dyDescent="0.25">
      <c r="O333" s="894"/>
      <c r="P333" s="894"/>
      <c r="Q333" s="894"/>
      <c r="R333" s="895"/>
      <c r="S333" s="895"/>
      <c r="T333" s="894"/>
      <c r="U333" s="894"/>
      <c r="V333" s="894"/>
    </row>
    <row r="334" spans="15:22" x14ac:dyDescent="0.25">
      <c r="O334" s="894"/>
      <c r="P334" s="894"/>
      <c r="Q334" s="894"/>
      <c r="R334" s="895"/>
      <c r="S334" s="895"/>
      <c r="T334" s="894"/>
      <c r="U334" s="894"/>
      <c r="V334" s="894"/>
    </row>
    <row r="335" spans="15:22" x14ac:dyDescent="0.25">
      <c r="O335" s="894"/>
      <c r="P335" s="894"/>
      <c r="Q335" s="894"/>
      <c r="R335" s="895"/>
      <c r="S335" s="895"/>
      <c r="T335" s="894"/>
      <c r="U335" s="894"/>
      <c r="V335" s="894"/>
    </row>
    <row r="336" spans="15:22" x14ac:dyDescent="0.25">
      <c r="O336" s="894"/>
      <c r="P336" s="894"/>
      <c r="Q336" s="894"/>
      <c r="R336" s="895"/>
      <c r="S336" s="895"/>
      <c r="T336" s="894"/>
      <c r="U336" s="894"/>
      <c r="V336" s="894"/>
    </row>
    <row r="337" spans="15:22" x14ac:dyDescent="0.25">
      <c r="O337" s="894"/>
      <c r="P337" s="894"/>
      <c r="Q337" s="894"/>
      <c r="R337" s="895"/>
      <c r="S337" s="895"/>
      <c r="T337" s="894"/>
      <c r="U337" s="894"/>
      <c r="V337" s="894"/>
    </row>
    <row r="338" spans="15:22" x14ac:dyDescent="0.25">
      <c r="O338" s="894"/>
      <c r="P338" s="894"/>
      <c r="Q338" s="894"/>
      <c r="R338" s="895"/>
      <c r="S338" s="895"/>
      <c r="T338" s="894"/>
      <c r="U338" s="894"/>
      <c r="V338" s="894"/>
    </row>
    <row r="339" spans="15:22" x14ac:dyDescent="0.25">
      <c r="O339" s="894"/>
      <c r="P339" s="894"/>
      <c r="Q339" s="894"/>
      <c r="R339" s="895"/>
      <c r="S339" s="895"/>
      <c r="T339" s="894"/>
      <c r="U339" s="894"/>
      <c r="V339" s="894"/>
    </row>
    <row r="340" spans="15:22" x14ac:dyDescent="0.25">
      <c r="O340" s="894"/>
      <c r="P340" s="894"/>
      <c r="Q340" s="894"/>
      <c r="R340" s="895"/>
      <c r="S340" s="895"/>
      <c r="T340" s="894"/>
      <c r="U340" s="894"/>
      <c r="V340" s="894"/>
    </row>
    <row r="341" spans="15:22" x14ac:dyDescent="0.25">
      <c r="O341" s="894"/>
      <c r="P341" s="894"/>
      <c r="Q341" s="894"/>
      <c r="R341" s="895"/>
      <c r="S341" s="895"/>
      <c r="T341" s="894"/>
      <c r="U341" s="894"/>
      <c r="V341" s="894"/>
    </row>
    <row r="342" spans="15:22" x14ac:dyDescent="0.25">
      <c r="O342" s="894"/>
      <c r="P342" s="894"/>
      <c r="Q342" s="894"/>
      <c r="R342" s="895"/>
      <c r="S342" s="895"/>
      <c r="T342" s="894"/>
      <c r="U342" s="894"/>
      <c r="V342" s="894"/>
    </row>
    <row r="343" spans="15:22" x14ac:dyDescent="0.25">
      <c r="O343" s="894"/>
      <c r="P343" s="894"/>
      <c r="Q343" s="894"/>
      <c r="R343" s="895"/>
      <c r="S343" s="895"/>
      <c r="T343" s="894"/>
      <c r="U343" s="894"/>
      <c r="V343" s="894"/>
    </row>
    <row r="344" spans="15:22" x14ac:dyDescent="0.25">
      <c r="O344" s="894"/>
      <c r="P344" s="894"/>
      <c r="Q344" s="894"/>
      <c r="R344" s="895"/>
      <c r="S344" s="895"/>
      <c r="T344" s="894"/>
      <c r="U344" s="894"/>
      <c r="V344" s="894"/>
    </row>
    <row r="345" spans="15:22" x14ac:dyDescent="0.25">
      <c r="O345" s="894"/>
      <c r="P345" s="894"/>
      <c r="Q345" s="894"/>
      <c r="R345" s="895"/>
      <c r="S345" s="895"/>
      <c r="T345" s="894"/>
      <c r="U345" s="894"/>
      <c r="V345" s="894"/>
    </row>
    <row r="346" spans="15:22" x14ac:dyDescent="0.25">
      <c r="O346" s="894"/>
      <c r="P346" s="894"/>
      <c r="Q346" s="894"/>
      <c r="R346" s="895"/>
      <c r="S346" s="895"/>
      <c r="T346" s="894"/>
      <c r="U346" s="894"/>
      <c r="V346" s="894"/>
    </row>
    <row r="347" spans="15:22" x14ac:dyDescent="0.25">
      <c r="O347" s="894"/>
      <c r="P347" s="894"/>
      <c r="Q347" s="894"/>
      <c r="R347" s="895"/>
      <c r="S347" s="895"/>
      <c r="T347" s="894"/>
      <c r="U347" s="894"/>
      <c r="V347" s="894"/>
    </row>
    <row r="348" spans="15:22" x14ac:dyDescent="0.25">
      <c r="O348" s="894"/>
      <c r="P348" s="894"/>
      <c r="Q348" s="894"/>
      <c r="R348" s="895"/>
      <c r="S348" s="895"/>
      <c r="T348" s="894"/>
      <c r="U348" s="894"/>
      <c r="V348" s="894"/>
    </row>
    <row r="349" spans="15:22" x14ac:dyDescent="0.25">
      <c r="O349" s="894"/>
      <c r="P349" s="894"/>
      <c r="Q349" s="894"/>
      <c r="R349" s="895"/>
      <c r="S349" s="895"/>
      <c r="T349" s="894"/>
      <c r="U349" s="894"/>
      <c r="V349" s="894"/>
    </row>
    <row r="350" spans="15:22" x14ac:dyDescent="0.25">
      <c r="O350" s="894"/>
      <c r="P350" s="894"/>
      <c r="Q350" s="894"/>
      <c r="R350" s="895"/>
      <c r="S350" s="895"/>
      <c r="T350" s="894"/>
      <c r="U350" s="894"/>
      <c r="V350" s="894"/>
    </row>
    <row r="351" spans="15:22" x14ac:dyDescent="0.25">
      <c r="O351" s="894"/>
      <c r="P351" s="894"/>
      <c r="Q351" s="894"/>
      <c r="R351" s="895"/>
      <c r="S351" s="895"/>
      <c r="T351" s="894"/>
      <c r="U351" s="894"/>
      <c r="V351" s="894"/>
    </row>
    <row r="352" spans="15:22" x14ac:dyDescent="0.25">
      <c r="O352" s="894"/>
      <c r="P352" s="894"/>
      <c r="Q352" s="894"/>
      <c r="R352" s="895"/>
      <c r="S352" s="895"/>
      <c r="T352" s="894"/>
      <c r="U352" s="894"/>
      <c r="V352" s="894"/>
    </row>
    <row r="353" spans="15:22" x14ac:dyDescent="0.25">
      <c r="O353" s="894"/>
      <c r="P353" s="894"/>
      <c r="Q353" s="894"/>
      <c r="R353" s="895"/>
      <c r="S353" s="895"/>
      <c r="T353" s="894"/>
      <c r="U353" s="894"/>
      <c r="V353" s="894"/>
    </row>
    <row r="354" spans="15:22" x14ac:dyDescent="0.25">
      <c r="O354" s="894"/>
      <c r="P354" s="894"/>
      <c r="Q354" s="894"/>
      <c r="R354" s="895"/>
      <c r="S354" s="895"/>
      <c r="T354" s="894"/>
      <c r="U354" s="894"/>
      <c r="V354" s="894"/>
    </row>
    <row r="355" spans="15:22" x14ac:dyDescent="0.25">
      <c r="O355" s="894"/>
      <c r="P355" s="894"/>
      <c r="Q355" s="894"/>
      <c r="R355" s="895"/>
      <c r="S355" s="895"/>
      <c r="T355" s="894"/>
      <c r="U355" s="894"/>
      <c r="V355" s="894"/>
    </row>
    <row r="356" spans="15:22" x14ac:dyDescent="0.25">
      <c r="O356" s="894"/>
      <c r="P356" s="894"/>
      <c r="Q356" s="894"/>
      <c r="R356" s="895"/>
      <c r="S356" s="895"/>
      <c r="T356" s="894"/>
      <c r="U356" s="894"/>
      <c r="V356" s="894"/>
    </row>
    <row r="357" spans="15:22" x14ac:dyDescent="0.25">
      <c r="O357" s="894"/>
      <c r="P357" s="894"/>
      <c r="Q357" s="894"/>
      <c r="R357" s="895"/>
      <c r="S357" s="895"/>
      <c r="T357" s="894"/>
      <c r="U357" s="894"/>
      <c r="V357" s="894"/>
    </row>
    <row r="358" spans="15:22" x14ac:dyDescent="0.25">
      <c r="O358" s="894"/>
      <c r="P358" s="894"/>
      <c r="Q358" s="894"/>
      <c r="R358" s="895"/>
      <c r="S358" s="895"/>
      <c r="T358" s="894"/>
      <c r="U358" s="894"/>
      <c r="V358" s="894"/>
    </row>
    <row r="359" spans="15:22" x14ac:dyDescent="0.25">
      <c r="O359" s="894"/>
      <c r="P359" s="894"/>
      <c r="Q359" s="894"/>
      <c r="R359" s="895"/>
      <c r="S359" s="895"/>
      <c r="T359" s="894"/>
      <c r="U359" s="894"/>
      <c r="V359" s="894"/>
    </row>
    <row r="360" spans="15:22" x14ac:dyDescent="0.25">
      <c r="O360" s="894"/>
      <c r="P360" s="894"/>
      <c r="Q360" s="894"/>
      <c r="R360" s="895"/>
      <c r="S360" s="895"/>
      <c r="T360" s="894"/>
      <c r="U360" s="894"/>
      <c r="V360" s="894"/>
    </row>
    <row r="361" spans="15:22" x14ac:dyDescent="0.25">
      <c r="O361" s="894"/>
      <c r="P361" s="894"/>
      <c r="Q361" s="894"/>
      <c r="R361" s="895"/>
      <c r="S361" s="895"/>
      <c r="T361" s="894"/>
      <c r="U361" s="894"/>
      <c r="V361" s="894"/>
    </row>
    <row r="362" spans="15:22" x14ac:dyDescent="0.25">
      <c r="O362" s="894"/>
      <c r="P362" s="894"/>
      <c r="Q362" s="894"/>
      <c r="R362" s="895"/>
      <c r="S362" s="895"/>
      <c r="T362" s="894"/>
      <c r="U362" s="894"/>
      <c r="V362" s="894"/>
    </row>
    <row r="363" spans="15:22" x14ac:dyDescent="0.25">
      <c r="O363" s="894"/>
      <c r="P363" s="894"/>
      <c r="Q363" s="894"/>
      <c r="R363" s="895"/>
      <c r="S363" s="895"/>
      <c r="T363" s="894"/>
      <c r="U363" s="894"/>
      <c r="V363" s="894"/>
    </row>
    <row r="364" spans="15:22" x14ac:dyDescent="0.25">
      <c r="O364" s="894"/>
      <c r="P364" s="894"/>
      <c r="Q364" s="894"/>
      <c r="R364" s="895"/>
      <c r="S364" s="895"/>
      <c r="T364" s="894"/>
      <c r="U364" s="894"/>
      <c r="V364" s="894"/>
    </row>
    <row r="365" spans="15:22" x14ac:dyDescent="0.25">
      <c r="O365" s="894"/>
      <c r="P365" s="894"/>
      <c r="Q365" s="894"/>
      <c r="R365" s="895"/>
      <c r="S365" s="895"/>
      <c r="T365" s="894"/>
      <c r="U365" s="894"/>
      <c r="V365" s="894"/>
    </row>
    <row r="366" spans="15:22" x14ac:dyDescent="0.25">
      <c r="O366" s="894"/>
      <c r="P366" s="894"/>
      <c r="Q366" s="894"/>
      <c r="R366" s="895"/>
      <c r="S366" s="895"/>
      <c r="T366" s="894"/>
      <c r="U366" s="894"/>
      <c r="V366" s="894"/>
    </row>
    <row r="367" spans="15:22" x14ac:dyDescent="0.25">
      <c r="O367" s="894"/>
      <c r="P367" s="894"/>
      <c r="Q367" s="894"/>
      <c r="R367" s="895"/>
      <c r="S367" s="895"/>
      <c r="T367" s="894"/>
      <c r="U367" s="894"/>
      <c r="V367" s="894"/>
    </row>
    <row r="368" spans="15:22" x14ac:dyDescent="0.25">
      <c r="O368" s="894"/>
      <c r="P368" s="894"/>
      <c r="Q368" s="894"/>
      <c r="R368" s="895"/>
      <c r="S368" s="895"/>
      <c r="T368" s="894"/>
      <c r="U368" s="894"/>
      <c r="V368" s="894"/>
    </row>
    <row r="369" spans="15:22" x14ac:dyDescent="0.25">
      <c r="O369" s="894"/>
      <c r="P369" s="894"/>
      <c r="Q369" s="894"/>
      <c r="R369" s="895"/>
      <c r="S369" s="895"/>
      <c r="T369" s="894"/>
      <c r="U369" s="894"/>
      <c r="V369" s="894"/>
    </row>
    <row r="370" spans="15:22" x14ac:dyDescent="0.25">
      <c r="O370" s="894"/>
      <c r="P370" s="894"/>
      <c r="Q370" s="894"/>
      <c r="R370" s="895"/>
      <c r="S370" s="895"/>
      <c r="T370" s="894"/>
      <c r="U370" s="894"/>
      <c r="V370" s="894"/>
    </row>
    <row r="371" spans="15:22" x14ac:dyDescent="0.25">
      <c r="O371" s="894"/>
      <c r="P371" s="894"/>
      <c r="Q371" s="894"/>
      <c r="R371" s="895"/>
      <c r="S371" s="895"/>
      <c r="T371" s="894"/>
      <c r="U371" s="894"/>
      <c r="V371" s="894"/>
    </row>
    <row r="372" spans="15:22" x14ac:dyDescent="0.25">
      <c r="O372" s="894"/>
      <c r="P372" s="894"/>
      <c r="Q372" s="894"/>
      <c r="R372" s="895"/>
      <c r="S372" s="895"/>
      <c r="T372" s="894"/>
      <c r="U372" s="894"/>
      <c r="V372" s="894"/>
    </row>
    <row r="373" spans="15:22" x14ac:dyDescent="0.25">
      <c r="O373" s="894"/>
      <c r="P373" s="894"/>
      <c r="Q373" s="894"/>
      <c r="R373" s="895"/>
      <c r="S373" s="895"/>
      <c r="T373" s="894"/>
      <c r="U373" s="894"/>
      <c r="V373" s="894"/>
    </row>
    <row r="374" spans="15:22" x14ac:dyDescent="0.25">
      <c r="O374" s="894"/>
      <c r="P374" s="894"/>
      <c r="Q374" s="894"/>
      <c r="R374" s="895"/>
      <c r="S374" s="895"/>
      <c r="T374" s="894"/>
      <c r="U374" s="894"/>
      <c r="V374" s="894"/>
    </row>
    <row r="375" spans="15:22" x14ac:dyDescent="0.25">
      <c r="O375" s="894"/>
      <c r="P375" s="894"/>
      <c r="Q375" s="894"/>
      <c r="R375" s="895"/>
      <c r="S375" s="895"/>
      <c r="T375" s="894"/>
      <c r="U375" s="894"/>
      <c r="V375" s="894"/>
    </row>
    <row r="376" spans="15:22" x14ac:dyDescent="0.25">
      <c r="O376" s="894"/>
      <c r="P376" s="894"/>
      <c r="Q376" s="894"/>
      <c r="R376" s="895"/>
      <c r="S376" s="895"/>
      <c r="T376" s="894"/>
      <c r="U376" s="894"/>
      <c r="V376" s="894"/>
    </row>
    <row r="377" spans="15:22" x14ac:dyDescent="0.25">
      <c r="O377" s="894"/>
      <c r="P377" s="894"/>
      <c r="Q377" s="894"/>
      <c r="R377" s="895"/>
      <c r="S377" s="895"/>
      <c r="T377" s="894"/>
      <c r="U377" s="894"/>
      <c r="V377" s="894"/>
    </row>
    <row r="378" spans="15:22" x14ac:dyDescent="0.25">
      <c r="O378" s="894"/>
      <c r="P378" s="894"/>
      <c r="Q378" s="894"/>
      <c r="R378" s="895"/>
      <c r="S378" s="895"/>
      <c r="T378" s="894"/>
      <c r="U378" s="894"/>
      <c r="V378" s="894"/>
    </row>
    <row r="379" spans="15:22" x14ac:dyDescent="0.25">
      <c r="O379" s="894"/>
      <c r="P379" s="894"/>
      <c r="Q379" s="894"/>
      <c r="R379" s="895"/>
      <c r="S379" s="895"/>
      <c r="T379" s="894"/>
      <c r="U379" s="894"/>
      <c r="V379" s="894"/>
    </row>
    <row r="380" spans="15:22" x14ac:dyDescent="0.25">
      <c r="O380" s="894"/>
      <c r="P380" s="894"/>
      <c r="Q380" s="894"/>
      <c r="R380" s="895"/>
      <c r="S380" s="895"/>
      <c r="T380" s="894"/>
      <c r="U380" s="894"/>
      <c r="V380" s="894"/>
    </row>
    <row r="381" spans="15:22" x14ac:dyDescent="0.25">
      <c r="O381" s="894"/>
      <c r="P381" s="894"/>
      <c r="Q381" s="894"/>
      <c r="R381" s="895"/>
      <c r="S381" s="895"/>
      <c r="T381" s="894"/>
      <c r="U381" s="894"/>
      <c r="V381" s="894"/>
    </row>
    <row r="382" spans="15:22" x14ac:dyDescent="0.25">
      <c r="O382" s="894"/>
      <c r="P382" s="894"/>
      <c r="Q382" s="894"/>
      <c r="R382" s="895"/>
      <c r="S382" s="895"/>
      <c r="T382" s="894"/>
      <c r="U382" s="894"/>
      <c r="V382" s="894"/>
    </row>
    <row r="383" spans="15:22" x14ac:dyDescent="0.25">
      <c r="O383" s="894"/>
      <c r="P383" s="894"/>
      <c r="Q383" s="894"/>
      <c r="R383" s="895"/>
      <c r="S383" s="895"/>
      <c r="T383" s="894"/>
      <c r="U383" s="894"/>
      <c r="V383" s="894"/>
    </row>
    <row r="384" spans="15:22" x14ac:dyDescent="0.25">
      <c r="O384" s="894"/>
      <c r="P384" s="894"/>
      <c r="Q384" s="894"/>
      <c r="R384" s="895"/>
      <c r="S384" s="895"/>
      <c r="T384" s="894"/>
      <c r="U384" s="894"/>
      <c r="V384" s="894"/>
    </row>
    <row r="385" spans="15:22" x14ac:dyDescent="0.25">
      <c r="O385" s="894"/>
      <c r="P385" s="894"/>
      <c r="Q385" s="894"/>
      <c r="R385" s="895"/>
      <c r="S385" s="895"/>
      <c r="T385" s="894"/>
      <c r="U385" s="894"/>
      <c r="V385" s="894"/>
    </row>
    <row r="386" spans="15:22" x14ac:dyDescent="0.25">
      <c r="O386" s="894"/>
      <c r="P386" s="894"/>
      <c r="Q386" s="894"/>
      <c r="R386" s="895"/>
      <c r="S386" s="895"/>
      <c r="T386" s="894"/>
      <c r="U386" s="894"/>
      <c r="V386" s="894"/>
    </row>
    <row r="387" spans="15:22" x14ac:dyDescent="0.25">
      <c r="O387" s="894"/>
      <c r="P387" s="894"/>
      <c r="Q387" s="894"/>
      <c r="R387" s="895"/>
      <c r="S387" s="895"/>
      <c r="T387" s="894"/>
      <c r="U387" s="894"/>
      <c r="V387" s="894"/>
    </row>
    <row r="388" spans="15:22" x14ac:dyDescent="0.25">
      <c r="O388" s="894"/>
      <c r="P388" s="894"/>
      <c r="Q388" s="894"/>
      <c r="R388" s="895"/>
      <c r="S388" s="895"/>
      <c r="T388" s="894"/>
      <c r="U388" s="894"/>
      <c r="V388" s="894"/>
    </row>
    <row r="389" spans="15:22" x14ac:dyDescent="0.25">
      <c r="O389" s="894"/>
      <c r="P389" s="894"/>
      <c r="Q389" s="894"/>
      <c r="R389" s="895"/>
      <c r="S389" s="895"/>
      <c r="T389" s="894"/>
      <c r="U389" s="894"/>
      <c r="V389" s="894"/>
    </row>
    <row r="390" spans="15:22" x14ac:dyDescent="0.25">
      <c r="O390" s="894"/>
      <c r="P390" s="894"/>
      <c r="Q390" s="894"/>
      <c r="R390" s="895"/>
      <c r="S390" s="895"/>
      <c r="T390" s="894"/>
      <c r="U390" s="894"/>
      <c r="V390" s="894"/>
    </row>
    <row r="391" spans="15:22" x14ac:dyDescent="0.25">
      <c r="O391" s="894"/>
      <c r="P391" s="894"/>
      <c r="Q391" s="894"/>
      <c r="R391" s="895"/>
      <c r="S391" s="895"/>
      <c r="T391" s="894"/>
      <c r="U391" s="894"/>
      <c r="V391" s="894"/>
    </row>
    <row r="392" spans="15:22" x14ac:dyDescent="0.25">
      <c r="O392" s="894"/>
      <c r="P392" s="894"/>
      <c r="Q392" s="894"/>
      <c r="R392" s="895"/>
      <c r="S392" s="895"/>
      <c r="T392" s="894"/>
      <c r="U392" s="894"/>
      <c r="V392" s="894"/>
    </row>
    <row r="393" spans="15:22" x14ac:dyDescent="0.25">
      <c r="O393" s="894"/>
      <c r="P393" s="894"/>
      <c r="Q393" s="894"/>
      <c r="R393" s="895"/>
      <c r="S393" s="895"/>
      <c r="T393" s="894"/>
      <c r="U393" s="894"/>
      <c r="V393" s="894"/>
    </row>
    <row r="394" spans="15:22" x14ac:dyDescent="0.25">
      <c r="O394" s="894"/>
      <c r="P394" s="894"/>
      <c r="Q394" s="894"/>
      <c r="R394" s="895"/>
      <c r="S394" s="895"/>
      <c r="T394" s="894"/>
      <c r="U394" s="894"/>
      <c r="V394" s="894"/>
    </row>
    <row r="395" spans="15:22" x14ac:dyDescent="0.25">
      <c r="O395" s="894"/>
      <c r="P395" s="894"/>
      <c r="Q395" s="894"/>
      <c r="R395" s="895"/>
      <c r="S395" s="895"/>
      <c r="T395" s="894"/>
      <c r="U395" s="894"/>
      <c r="V395" s="894"/>
    </row>
    <row r="396" spans="15:22" x14ac:dyDescent="0.25">
      <c r="O396" s="894"/>
      <c r="P396" s="894"/>
      <c r="Q396" s="894"/>
      <c r="R396" s="895"/>
      <c r="S396" s="895"/>
      <c r="T396" s="894"/>
      <c r="U396" s="894"/>
      <c r="V396" s="894"/>
    </row>
    <row r="397" spans="15:22" x14ac:dyDescent="0.25">
      <c r="O397" s="894"/>
      <c r="P397" s="894"/>
      <c r="Q397" s="894"/>
      <c r="R397" s="895"/>
      <c r="S397" s="895"/>
      <c r="T397" s="894"/>
      <c r="U397" s="894"/>
      <c r="V397" s="894"/>
    </row>
    <row r="398" spans="15:22" x14ac:dyDescent="0.25">
      <c r="O398" s="894"/>
      <c r="P398" s="894"/>
      <c r="Q398" s="894"/>
      <c r="R398" s="895"/>
      <c r="S398" s="895"/>
      <c r="T398" s="894"/>
      <c r="U398" s="894"/>
      <c r="V398" s="894"/>
    </row>
    <row r="399" spans="15:22" x14ac:dyDescent="0.25">
      <c r="O399" s="894"/>
      <c r="P399" s="894"/>
      <c r="Q399" s="894"/>
      <c r="R399" s="895"/>
      <c r="S399" s="895"/>
      <c r="T399" s="894"/>
      <c r="U399" s="894"/>
      <c r="V399" s="894"/>
    </row>
    <row r="400" spans="15:22" x14ac:dyDescent="0.25">
      <c r="O400" s="894"/>
      <c r="P400" s="894"/>
      <c r="Q400" s="894"/>
      <c r="R400" s="895"/>
      <c r="S400" s="895"/>
      <c r="T400" s="894"/>
      <c r="U400" s="894"/>
      <c r="V400" s="894"/>
    </row>
    <row r="401" spans="15:22" x14ac:dyDescent="0.25">
      <c r="O401" s="894"/>
      <c r="P401" s="894"/>
      <c r="Q401" s="894"/>
      <c r="R401" s="895"/>
      <c r="S401" s="895"/>
      <c r="T401" s="894"/>
      <c r="U401" s="894"/>
      <c r="V401" s="894"/>
    </row>
    <row r="402" spans="15:22" x14ac:dyDescent="0.25">
      <c r="O402" s="894"/>
      <c r="P402" s="894"/>
      <c r="Q402" s="894"/>
      <c r="R402" s="895"/>
      <c r="S402" s="895"/>
      <c r="T402" s="894"/>
      <c r="U402" s="894"/>
      <c r="V402" s="894"/>
    </row>
    <row r="403" spans="15:22" x14ac:dyDescent="0.25">
      <c r="O403" s="894"/>
      <c r="P403" s="894"/>
      <c r="Q403" s="894"/>
      <c r="R403" s="895"/>
      <c r="S403" s="895"/>
      <c r="T403" s="894"/>
      <c r="U403" s="894"/>
      <c r="V403" s="894"/>
    </row>
    <row r="404" spans="15:22" x14ac:dyDescent="0.25">
      <c r="O404" s="894"/>
      <c r="P404" s="894"/>
      <c r="Q404" s="894"/>
      <c r="R404" s="895"/>
      <c r="S404" s="895"/>
      <c r="T404" s="894"/>
      <c r="U404" s="894"/>
      <c r="V404" s="894"/>
    </row>
    <row r="405" spans="15:22" x14ac:dyDescent="0.25">
      <c r="O405" s="894"/>
      <c r="P405" s="894"/>
      <c r="Q405" s="894"/>
      <c r="R405" s="895"/>
      <c r="S405" s="895"/>
      <c r="T405" s="894"/>
      <c r="U405" s="894"/>
      <c r="V405" s="894"/>
    </row>
    <row r="406" spans="15:22" x14ac:dyDescent="0.25">
      <c r="O406" s="894"/>
      <c r="P406" s="894"/>
      <c r="Q406" s="894"/>
      <c r="R406" s="895"/>
      <c r="S406" s="895"/>
      <c r="T406" s="894"/>
      <c r="U406" s="894"/>
      <c r="V406" s="894"/>
    </row>
    <row r="407" spans="15:22" x14ac:dyDescent="0.25">
      <c r="O407" s="894"/>
      <c r="P407" s="894"/>
      <c r="Q407" s="894"/>
      <c r="R407" s="895"/>
      <c r="S407" s="895"/>
      <c r="T407" s="894"/>
      <c r="U407" s="894"/>
      <c r="V407" s="894"/>
    </row>
    <row r="408" spans="15:22" x14ac:dyDescent="0.25">
      <c r="O408" s="894"/>
      <c r="P408" s="894"/>
      <c r="Q408" s="894"/>
      <c r="R408" s="895"/>
      <c r="S408" s="895"/>
      <c r="T408" s="894"/>
      <c r="U408" s="894"/>
      <c r="V408" s="894"/>
    </row>
    <row r="409" spans="15:22" x14ac:dyDescent="0.25">
      <c r="O409" s="894"/>
      <c r="P409" s="894"/>
      <c r="Q409" s="894"/>
      <c r="R409" s="895"/>
      <c r="S409" s="895"/>
      <c r="T409" s="894"/>
      <c r="U409" s="894"/>
      <c r="V409" s="894"/>
    </row>
    <row r="410" spans="15:22" x14ac:dyDescent="0.25">
      <c r="O410" s="894"/>
      <c r="P410" s="894"/>
      <c r="Q410" s="894"/>
      <c r="R410" s="895"/>
      <c r="S410" s="895"/>
      <c r="T410" s="894"/>
      <c r="U410" s="894"/>
      <c r="V410" s="894"/>
    </row>
    <row r="411" spans="15:22" x14ac:dyDescent="0.25">
      <c r="O411" s="894"/>
      <c r="P411" s="894"/>
      <c r="Q411" s="894"/>
      <c r="R411" s="895"/>
      <c r="S411" s="895"/>
      <c r="T411" s="894"/>
      <c r="U411" s="894"/>
      <c r="V411" s="894"/>
    </row>
    <row r="412" spans="15:22" x14ac:dyDescent="0.25">
      <c r="O412" s="894"/>
      <c r="P412" s="894"/>
      <c r="Q412" s="894"/>
      <c r="R412" s="895"/>
      <c r="S412" s="895"/>
      <c r="T412" s="894"/>
      <c r="U412" s="894"/>
      <c r="V412" s="894"/>
    </row>
    <row r="413" spans="15:22" x14ac:dyDescent="0.25">
      <c r="O413" s="894"/>
      <c r="P413" s="894"/>
      <c r="Q413" s="894"/>
      <c r="R413" s="895"/>
      <c r="S413" s="895"/>
      <c r="T413" s="894"/>
      <c r="U413" s="894"/>
      <c r="V413" s="894"/>
    </row>
    <row r="414" spans="15:22" x14ac:dyDescent="0.25">
      <c r="O414" s="894"/>
      <c r="P414" s="894"/>
      <c r="Q414" s="894"/>
      <c r="R414" s="895"/>
      <c r="S414" s="895"/>
      <c r="T414" s="894"/>
      <c r="U414" s="894"/>
      <c r="V414" s="894"/>
    </row>
    <row r="415" spans="15:22" x14ac:dyDescent="0.25">
      <c r="O415" s="894"/>
      <c r="P415" s="894"/>
      <c r="Q415" s="894"/>
      <c r="R415" s="895"/>
      <c r="S415" s="895"/>
      <c r="T415" s="894"/>
      <c r="U415" s="894"/>
      <c r="V415" s="894"/>
    </row>
    <row r="416" spans="15:22" x14ac:dyDescent="0.25">
      <c r="O416" s="894"/>
      <c r="P416" s="894"/>
      <c r="Q416" s="894"/>
      <c r="R416" s="895"/>
      <c r="S416" s="895"/>
      <c r="T416" s="894"/>
      <c r="U416" s="894"/>
      <c r="V416" s="894"/>
    </row>
    <row r="417" spans="15:22" x14ac:dyDescent="0.25">
      <c r="O417" s="894"/>
      <c r="P417" s="894"/>
      <c r="Q417" s="894"/>
      <c r="R417" s="895"/>
      <c r="S417" s="895"/>
      <c r="T417" s="894"/>
      <c r="U417" s="894"/>
      <c r="V417" s="894"/>
    </row>
    <row r="418" spans="15:22" x14ac:dyDescent="0.25">
      <c r="O418" s="894"/>
      <c r="P418" s="894"/>
      <c r="Q418" s="894"/>
      <c r="R418" s="895"/>
      <c r="S418" s="895"/>
      <c r="T418" s="894"/>
      <c r="U418" s="894"/>
      <c r="V418" s="894"/>
    </row>
    <row r="419" spans="15:22" x14ac:dyDescent="0.25">
      <c r="O419" s="894"/>
      <c r="P419" s="894"/>
      <c r="Q419" s="894"/>
      <c r="R419" s="895"/>
      <c r="S419" s="895"/>
      <c r="T419" s="894"/>
      <c r="U419" s="894"/>
      <c r="V419" s="894"/>
    </row>
    <row r="420" spans="15:22" x14ac:dyDescent="0.25">
      <c r="O420" s="894"/>
      <c r="P420" s="894"/>
      <c r="Q420" s="894"/>
      <c r="R420" s="895"/>
      <c r="S420" s="895"/>
      <c r="T420" s="894"/>
      <c r="U420" s="894"/>
      <c r="V420" s="894"/>
    </row>
    <row r="421" spans="15:22" x14ac:dyDescent="0.25">
      <c r="O421" s="894"/>
      <c r="P421" s="894"/>
      <c r="Q421" s="894"/>
      <c r="R421" s="895"/>
      <c r="S421" s="895"/>
      <c r="T421" s="894"/>
      <c r="U421" s="894"/>
      <c r="V421" s="894"/>
    </row>
    <row r="422" spans="15:22" x14ac:dyDescent="0.25">
      <c r="O422" s="894"/>
      <c r="P422" s="894"/>
      <c r="Q422" s="894"/>
      <c r="R422" s="895"/>
      <c r="S422" s="895"/>
      <c r="T422" s="894"/>
      <c r="U422" s="894"/>
      <c r="V422" s="894"/>
    </row>
    <row r="423" spans="15:22" x14ac:dyDescent="0.25">
      <c r="O423" s="894"/>
      <c r="P423" s="894"/>
      <c r="Q423" s="894"/>
      <c r="R423" s="895"/>
      <c r="S423" s="895"/>
      <c r="T423" s="894"/>
      <c r="U423" s="894"/>
      <c r="V423" s="894"/>
    </row>
    <row r="424" spans="15:22" x14ac:dyDescent="0.25">
      <c r="O424" s="894"/>
      <c r="P424" s="894"/>
      <c r="Q424" s="894"/>
      <c r="R424" s="895"/>
      <c r="S424" s="895"/>
      <c r="T424" s="894"/>
      <c r="U424" s="894"/>
      <c r="V424" s="894"/>
    </row>
    <row r="425" spans="15:22" x14ac:dyDescent="0.25">
      <c r="O425" s="894"/>
      <c r="P425" s="894"/>
      <c r="Q425" s="894"/>
      <c r="R425" s="895"/>
      <c r="S425" s="895"/>
      <c r="T425" s="894"/>
      <c r="U425" s="894"/>
      <c r="V425" s="894"/>
    </row>
    <row r="426" spans="15:22" x14ac:dyDescent="0.25">
      <c r="O426" s="894"/>
      <c r="P426" s="894"/>
      <c r="Q426" s="894"/>
      <c r="R426" s="895"/>
      <c r="S426" s="895"/>
      <c r="T426" s="894"/>
      <c r="U426" s="894"/>
      <c r="V426" s="894"/>
    </row>
    <row r="427" spans="15:22" x14ac:dyDescent="0.25">
      <c r="O427" s="894"/>
      <c r="P427" s="894"/>
      <c r="Q427" s="894"/>
      <c r="R427" s="895"/>
      <c r="S427" s="895"/>
      <c r="T427" s="894"/>
      <c r="U427" s="894"/>
      <c r="V427" s="894"/>
    </row>
    <row r="428" spans="15:22" x14ac:dyDescent="0.25">
      <c r="O428" s="894"/>
      <c r="P428" s="894"/>
      <c r="Q428" s="894"/>
      <c r="R428" s="895"/>
      <c r="S428" s="895"/>
      <c r="T428" s="894"/>
      <c r="U428" s="894"/>
      <c r="V428" s="894"/>
    </row>
    <row r="429" spans="15:22" x14ac:dyDescent="0.25">
      <c r="O429" s="894"/>
      <c r="P429" s="894"/>
      <c r="Q429" s="894"/>
      <c r="R429" s="895"/>
      <c r="S429" s="895"/>
      <c r="T429" s="894"/>
      <c r="U429" s="894"/>
      <c r="V429" s="894"/>
    </row>
    <row r="430" spans="15:22" x14ac:dyDescent="0.25">
      <c r="O430" s="894"/>
      <c r="P430" s="894"/>
      <c r="Q430" s="894"/>
      <c r="R430" s="895"/>
      <c r="S430" s="895"/>
      <c r="T430" s="894"/>
      <c r="U430" s="894"/>
      <c r="V430" s="894"/>
    </row>
    <row r="431" spans="15:22" x14ac:dyDescent="0.25">
      <c r="O431" s="894"/>
      <c r="P431" s="894"/>
      <c r="Q431" s="894"/>
      <c r="R431" s="895"/>
      <c r="S431" s="895"/>
      <c r="T431" s="894"/>
      <c r="U431" s="894"/>
      <c r="V431" s="894"/>
    </row>
    <row r="432" spans="15:22" x14ac:dyDescent="0.25">
      <c r="O432" s="894"/>
      <c r="P432" s="894"/>
      <c r="Q432" s="894"/>
      <c r="R432" s="895"/>
      <c r="S432" s="895"/>
      <c r="T432" s="894"/>
      <c r="U432" s="894"/>
      <c r="V432" s="894"/>
    </row>
    <row r="433" spans="15:22" x14ac:dyDescent="0.25">
      <c r="O433" s="894"/>
      <c r="P433" s="894"/>
      <c r="Q433" s="894"/>
      <c r="R433" s="895"/>
      <c r="S433" s="895"/>
      <c r="T433" s="894"/>
      <c r="U433" s="894"/>
      <c r="V433" s="894"/>
    </row>
    <row r="434" spans="15:22" x14ac:dyDescent="0.25">
      <c r="O434" s="894"/>
      <c r="P434" s="894"/>
      <c r="Q434" s="894"/>
      <c r="R434" s="895"/>
      <c r="S434" s="895"/>
      <c r="T434" s="894"/>
      <c r="U434" s="894"/>
      <c r="V434" s="894"/>
    </row>
    <row r="435" spans="15:22" x14ac:dyDescent="0.25">
      <c r="O435" s="894"/>
      <c r="P435" s="894"/>
      <c r="Q435" s="894"/>
      <c r="R435" s="895"/>
      <c r="S435" s="895"/>
      <c r="T435" s="894"/>
      <c r="U435" s="894"/>
      <c r="V435" s="894"/>
    </row>
    <row r="436" spans="15:22" x14ac:dyDescent="0.25">
      <c r="O436" s="894"/>
      <c r="P436" s="894"/>
      <c r="Q436" s="894"/>
      <c r="R436" s="895"/>
      <c r="S436" s="895"/>
      <c r="T436" s="894"/>
      <c r="U436" s="894"/>
      <c r="V436" s="894"/>
    </row>
    <row r="437" spans="15:22" x14ac:dyDescent="0.25">
      <c r="O437" s="894"/>
      <c r="P437" s="894"/>
      <c r="Q437" s="894"/>
      <c r="R437" s="895"/>
      <c r="S437" s="895"/>
      <c r="T437" s="894"/>
      <c r="U437" s="894"/>
      <c r="V437" s="894"/>
    </row>
    <row r="438" spans="15:22" x14ac:dyDescent="0.25">
      <c r="O438" s="894"/>
      <c r="P438" s="894"/>
      <c r="Q438" s="894"/>
      <c r="R438" s="895"/>
      <c r="S438" s="895"/>
      <c r="T438" s="894"/>
      <c r="U438" s="894"/>
      <c r="V438" s="894"/>
    </row>
    <row r="439" spans="15:22" x14ac:dyDescent="0.25">
      <c r="O439" s="894"/>
      <c r="P439" s="894"/>
      <c r="Q439" s="894"/>
      <c r="R439" s="895"/>
      <c r="S439" s="895"/>
      <c r="T439" s="894"/>
      <c r="U439" s="894"/>
      <c r="V439" s="894"/>
    </row>
    <row r="440" spans="15:22" x14ac:dyDescent="0.25">
      <c r="O440" s="894"/>
      <c r="P440" s="894"/>
      <c r="Q440" s="894"/>
      <c r="R440" s="895"/>
      <c r="S440" s="895"/>
      <c r="T440" s="894"/>
      <c r="U440" s="894"/>
      <c r="V440" s="894"/>
    </row>
    <row r="441" spans="15:22" x14ac:dyDescent="0.25">
      <c r="O441" s="894"/>
      <c r="P441" s="894"/>
      <c r="Q441" s="894"/>
      <c r="R441" s="895"/>
      <c r="S441" s="895"/>
      <c r="T441" s="894"/>
      <c r="U441" s="894"/>
      <c r="V441" s="894"/>
    </row>
    <row r="442" spans="15:22" x14ac:dyDescent="0.25">
      <c r="O442" s="894"/>
      <c r="P442" s="894"/>
      <c r="Q442" s="894"/>
      <c r="R442" s="895"/>
      <c r="S442" s="895"/>
      <c r="T442" s="894"/>
      <c r="U442" s="894"/>
      <c r="V442" s="894"/>
    </row>
    <row r="443" spans="15:22" x14ac:dyDescent="0.25">
      <c r="O443" s="894"/>
      <c r="P443" s="894"/>
      <c r="Q443" s="894"/>
      <c r="R443" s="895"/>
      <c r="S443" s="895"/>
      <c r="T443" s="894"/>
      <c r="U443" s="894"/>
      <c r="V443" s="894"/>
    </row>
    <row r="444" spans="15:22" x14ac:dyDescent="0.25">
      <c r="O444" s="894"/>
      <c r="P444" s="894"/>
      <c r="Q444" s="894"/>
      <c r="R444" s="895"/>
      <c r="S444" s="895"/>
      <c r="T444" s="894"/>
      <c r="U444" s="894"/>
      <c r="V444" s="894"/>
    </row>
    <row r="445" spans="15:22" x14ac:dyDescent="0.25">
      <c r="O445" s="894"/>
      <c r="P445" s="894"/>
      <c r="Q445" s="894"/>
      <c r="R445" s="895"/>
      <c r="S445" s="895"/>
      <c r="T445" s="894"/>
      <c r="U445" s="894"/>
      <c r="V445" s="894"/>
    </row>
    <row r="446" spans="15:22" x14ac:dyDescent="0.25">
      <c r="O446" s="894"/>
      <c r="P446" s="894"/>
      <c r="Q446" s="894"/>
      <c r="R446" s="895"/>
      <c r="S446" s="895"/>
      <c r="T446" s="894"/>
      <c r="U446" s="894"/>
      <c r="V446" s="894"/>
    </row>
    <row r="447" spans="15:22" x14ac:dyDescent="0.25">
      <c r="O447" s="894"/>
      <c r="P447" s="894"/>
      <c r="Q447" s="894"/>
      <c r="R447" s="895"/>
      <c r="S447" s="895"/>
      <c r="T447" s="894"/>
      <c r="U447" s="894"/>
      <c r="V447" s="894"/>
    </row>
    <row r="448" spans="15:22" x14ac:dyDescent="0.25">
      <c r="O448" s="894"/>
      <c r="P448" s="894"/>
      <c r="Q448" s="894"/>
      <c r="R448" s="895"/>
      <c r="S448" s="895"/>
      <c r="T448" s="894"/>
      <c r="U448" s="894"/>
      <c r="V448" s="894"/>
    </row>
    <row r="449" spans="15:22" x14ac:dyDescent="0.25">
      <c r="O449" s="894"/>
      <c r="P449" s="894"/>
      <c r="Q449" s="894"/>
      <c r="R449" s="895"/>
      <c r="S449" s="895"/>
      <c r="T449" s="894"/>
      <c r="U449" s="894"/>
      <c r="V449" s="894"/>
    </row>
    <row r="450" spans="15:22" x14ac:dyDescent="0.25">
      <c r="O450" s="894"/>
      <c r="P450" s="894"/>
      <c r="Q450" s="894"/>
      <c r="R450" s="895"/>
      <c r="S450" s="895"/>
      <c r="T450" s="894"/>
      <c r="U450" s="894"/>
      <c r="V450" s="894"/>
    </row>
    <row r="451" spans="15:22" x14ac:dyDescent="0.25">
      <c r="O451" s="894"/>
      <c r="P451" s="894"/>
      <c r="Q451" s="894"/>
      <c r="R451" s="895"/>
      <c r="S451" s="895"/>
      <c r="T451" s="894"/>
      <c r="U451" s="894"/>
      <c r="V451" s="894"/>
    </row>
    <row r="452" spans="15:22" x14ac:dyDescent="0.25">
      <c r="O452" s="894"/>
      <c r="P452" s="894"/>
      <c r="Q452" s="894"/>
      <c r="R452" s="895"/>
      <c r="S452" s="895"/>
      <c r="T452" s="894"/>
      <c r="U452" s="894"/>
      <c r="V452" s="894"/>
    </row>
    <row r="453" spans="15:22" x14ac:dyDescent="0.25">
      <c r="O453" s="894"/>
      <c r="P453" s="894"/>
      <c r="Q453" s="894"/>
      <c r="R453" s="895"/>
      <c r="S453" s="895"/>
      <c r="T453" s="894"/>
      <c r="U453" s="894"/>
      <c r="V453" s="894"/>
    </row>
    <row r="454" spans="15:22" x14ac:dyDescent="0.25">
      <c r="O454" s="894"/>
      <c r="P454" s="894"/>
      <c r="Q454" s="894"/>
      <c r="R454" s="895"/>
      <c r="S454" s="895"/>
      <c r="T454" s="894"/>
      <c r="U454" s="894"/>
      <c r="V454" s="894"/>
    </row>
    <row r="455" spans="15:22" x14ac:dyDescent="0.25">
      <c r="O455" s="894"/>
      <c r="P455" s="894"/>
      <c r="Q455" s="894"/>
      <c r="R455" s="895"/>
      <c r="S455" s="895"/>
      <c r="T455" s="894"/>
      <c r="U455" s="894"/>
      <c r="V455" s="894"/>
    </row>
    <row r="456" spans="15:22" x14ac:dyDescent="0.25">
      <c r="O456" s="894"/>
      <c r="P456" s="894"/>
      <c r="Q456" s="894"/>
      <c r="R456" s="895"/>
      <c r="S456" s="895"/>
      <c r="T456" s="894"/>
      <c r="U456" s="894"/>
      <c r="V456" s="894"/>
    </row>
    <row r="457" spans="15:22" x14ac:dyDescent="0.25">
      <c r="O457" s="894"/>
      <c r="P457" s="894"/>
      <c r="Q457" s="894"/>
      <c r="R457" s="895"/>
      <c r="S457" s="895"/>
      <c r="T457" s="894"/>
      <c r="U457" s="894"/>
      <c r="V457" s="894"/>
    </row>
    <row r="458" spans="15:22" x14ac:dyDescent="0.25">
      <c r="O458" s="894"/>
      <c r="P458" s="894"/>
      <c r="Q458" s="894"/>
      <c r="R458" s="895"/>
      <c r="S458" s="895"/>
      <c r="T458" s="894"/>
      <c r="U458" s="894"/>
      <c r="V458" s="894"/>
    </row>
    <row r="459" spans="15:22" x14ac:dyDescent="0.25">
      <c r="O459" s="894"/>
      <c r="P459" s="894"/>
      <c r="Q459" s="894"/>
      <c r="R459" s="895"/>
      <c r="S459" s="895"/>
      <c r="T459" s="894"/>
      <c r="U459" s="894"/>
      <c r="V459" s="894"/>
    </row>
    <row r="460" spans="15:22" x14ac:dyDescent="0.25">
      <c r="O460" s="894"/>
      <c r="P460" s="894"/>
      <c r="Q460" s="894"/>
      <c r="R460" s="895"/>
      <c r="S460" s="895"/>
      <c r="T460" s="894"/>
      <c r="U460" s="894"/>
      <c r="V460" s="894"/>
    </row>
    <row r="461" spans="15:22" x14ac:dyDescent="0.25">
      <c r="O461" s="894"/>
      <c r="P461" s="894"/>
      <c r="Q461" s="894"/>
      <c r="R461" s="895"/>
      <c r="S461" s="895"/>
      <c r="T461" s="894"/>
      <c r="U461" s="894"/>
      <c r="V461" s="894"/>
    </row>
    <row r="462" spans="15:22" x14ac:dyDescent="0.25">
      <c r="O462" s="894"/>
      <c r="P462" s="894"/>
      <c r="Q462" s="894"/>
      <c r="R462" s="895"/>
      <c r="S462" s="895"/>
      <c r="T462" s="894"/>
      <c r="U462" s="894"/>
      <c r="V462" s="894"/>
    </row>
    <row r="463" spans="15:22" x14ac:dyDescent="0.25">
      <c r="O463" s="894"/>
      <c r="P463" s="894"/>
      <c r="Q463" s="894"/>
      <c r="R463" s="895"/>
      <c r="S463" s="895"/>
      <c r="T463" s="894"/>
      <c r="U463" s="894"/>
      <c r="V463" s="894"/>
    </row>
    <row r="464" spans="15:22" x14ac:dyDescent="0.25">
      <c r="O464" s="894"/>
      <c r="P464" s="894"/>
      <c r="Q464" s="894"/>
      <c r="R464" s="895"/>
      <c r="S464" s="895"/>
      <c r="T464" s="894"/>
      <c r="U464" s="894"/>
      <c r="V464" s="894"/>
    </row>
    <row r="465" spans="15:22" x14ac:dyDescent="0.25">
      <c r="O465" s="894"/>
      <c r="P465" s="894"/>
      <c r="Q465" s="894"/>
      <c r="R465" s="895"/>
      <c r="S465" s="895"/>
      <c r="T465" s="894"/>
      <c r="U465" s="894"/>
      <c r="V465" s="894"/>
    </row>
    <row r="466" spans="15:22" x14ac:dyDescent="0.25">
      <c r="O466" s="894"/>
      <c r="P466" s="894"/>
      <c r="Q466" s="894"/>
      <c r="R466" s="895"/>
      <c r="S466" s="895"/>
      <c r="T466" s="894"/>
      <c r="U466" s="894"/>
      <c r="V466" s="894"/>
    </row>
    <row r="467" spans="15:22" x14ac:dyDescent="0.25">
      <c r="O467" s="894"/>
      <c r="P467" s="894"/>
      <c r="Q467" s="894"/>
      <c r="R467" s="895"/>
      <c r="S467" s="895"/>
      <c r="T467" s="894"/>
      <c r="U467" s="894"/>
      <c r="V467" s="894"/>
    </row>
    <row r="468" spans="15:22" x14ac:dyDescent="0.25">
      <c r="O468" s="894"/>
      <c r="P468" s="894"/>
      <c r="Q468" s="894"/>
      <c r="R468" s="895"/>
      <c r="S468" s="895"/>
      <c r="T468" s="894"/>
      <c r="U468" s="894"/>
      <c r="V468" s="894"/>
    </row>
    <row r="469" spans="15:22" x14ac:dyDescent="0.25">
      <c r="O469" s="894"/>
      <c r="P469" s="894"/>
      <c r="Q469" s="894"/>
      <c r="R469" s="895"/>
      <c r="S469" s="895"/>
      <c r="T469" s="894"/>
      <c r="U469" s="894"/>
      <c r="V469" s="894"/>
    </row>
    <row r="470" spans="15:22" x14ac:dyDescent="0.25">
      <c r="O470" s="894"/>
      <c r="P470" s="894"/>
      <c r="Q470" s="894"/>
      <c r="R470" s="895"/>
      <c r="S470" s="895"/>
      <c r="T470" s="894"/>
      <c r="U470" s="894"/>
      <c r="V470" s="894"/>
    </row>
    <row r="471" spans="15:22" x14ac:dyDescent="0.25">
      <c r="O471" s="894"/>
      <c r="P471" s="894"/>
      <c r="Q471" s="894"/>
      <c r="R471" s="895"/>
      <c r="S471" s="895"/>
      <c r="T471" s="894"/>
      <c r="U471" s="894"/>
      <c r="V471" s="894"/>
    </row>
    <row r="472" spans="15:22" x14ac:dyDescent="0.25">
      <c r="O472" s="894"/>
      <c r="P472" s="894"/>
      <c r="Q472" s="894"/>
      <c r="R472" s="895"/>
      <c r="S472" s="895"/>
      <c r="T472" s="894"/>
      <c r="U472" s="894"/>
      <c r="V472" s="894"/>
    </row>
    <row r="473" spans="15:22" x14ac:dyDescent="0.25">
      <c r="O473" s="894"/>
      <c r="P473" s="894"/>
      <c r="Q473" s="894"/>
      <c r="R473" s="895"/>
      <c r="S473" s="895"/>
      <c r="T473" s="894"/>
      <c r="U473" s="894"/>
      <c r="V473" s="894"/>
    </row>
    <row r="474" spans="15:22" x14ac:dyDescent="0.25">
      <c r="O474" s="894"/>
      <c r="P474" s="894"/>
      <c r="Q474" s="894"/>
      <c r="R474" s="895"/>
      <c r="S474" s="895"/>
      <c r="T474" s="894"/>
      <c r="U474" s="894"/>
      <c r="V474" s="894"/>
    </row>
    <row r="475" spans="15:22" x14ac:dyDescent="0.25">
      <c r="O475" s="894"/>
      <c r="P475" s="894"/>
      <c r="Q475" s="894"/>
      <c r="R475" s="895"/>
      <c r="S475" s="895"/>
      <c r="T475" s="894"/>
      <c r="U475" s="894"/>
      <c r="V475" s="894"/>
    </row>
    <row r="476" spans="15:22" x14ac:dyDescent="0.25">
      <c r="O476" s="894"/>
      <c r="P476" s="894"/>
      <c r="Q476" s="894"/>
      <c r="R476" s="895"/>
      <c r="S476" s="895"/>
      <c r="T476" s="894"/>
      <c r="U476" s="894"/>
      <c r="V476" s="894"/>
    </row>
    <row r="477" spans="15:22" x14ac:dyDescent="0.25">
      <c r="O477" s="894"/>
      <c r="P477" s="894"/>
      <c r="Q477" s="894"/>
      <c r="R477" s="895"/>
      <c r="S477" s="895"/>
      <c r="T477" s="894"/>
      <c r="U477" s="894"/>
      <c r="V477" s="894"/>
    </row>
    <row r="478" spans="15:22" x14ac:dyDescent="0.25">
      <c r="O478" s="894"/>
      <c r="P478" s="894"/>
      <c r="Q478" s="894"/>
      <c r="R478" s="895"/>
      <c r="S478" s="895"/>
      <c r="T478" s="894"/>
      <c r="U478" s="894"/>
      <c r="V478" s="894"/>
    </row>
    <row r="479" spans="15:22" x14ac:dyDescent="0.25">
      <c r="O479" s="894"/>
      <c r="P479" s="894"/>
      <c r="Q479" s="894"/>
      <c r="R479" s="895"/>
      <c r="S479" s="895"/>
      <c r="T479" s="894"/>
      <c r="U479" s="894"/>
      <c r="V479" s="894"/>
    </row>
    <row r="480" spans="15:22" x14ac:dyDescent="0.25">
      <c r="O480" s="894"/>
      <c r="P480" s="894"/>
      <c r="Q480" s="894"/>
      <c r="R480" s="895"/>
      <c r="S480" s="895"/>
      <c r="T480" s="894"/>
      <c r="U480" s="894"/>
      <c r="V480" s="894"/>
    </row>
    <row r="481" spans="15:22" x14ac:dyDescent="0.25">
      <c r="O481" s="894"/>
      <c r="P481" s="894"/>
      <c r="Q481" s="894"/>
      <c r="R481" s="895"/>
      <c r="S481" s="895"/>
      <c r="T481" s="894"/>
      <c r="U481" s="894"/>
      <c r="V481" s="894"/>
    </row>
    <row r="482" spans="15:22" x14ac:dyDescent="0.25">
      <c r="O482" s="894"/>
      <c r="P482" s="894"/>
      <c r="Q482" s="894"/>
      <c r="R482" s="895"/>
      <c r="S482" s="895"/>
      <c r="T482" s="894"/>
      <c r="U482" s="894"/>
      <c r="V482" s="894"/>
    </row>
    <row r="483" spans="15:22" x14ac:dyDescent="0.25">
      <c r="O483" s="894"/>
      <c r="P483" s="894"/>
      <c r="Q483" s="894"/>
      <c r="R483" s="895"/>
      <c r="S483" s="895"/>
      <c r="T483" s="894"/>
      <c r="U483" s="894"/>
      <c r="V483" s="894"/>
    </row>
    <row r="484" spans="15:22" x14ac:dyDescent="0.25">
      <c r="O484" s="894"/>
      <c r="P484" s="894"/>
      <c r="Q484" s="894"/>
      <c r="R484" s="895"/>
      <c r="S484" s="895"/>
      <c r="T484" s="894"/>
      <c r="U484" s="894"/>
      <c r="V484" s="894"/>
    </row>
    <row r="485" spans="15:22" x14ac:dyDescent="0.25">
      <c r="O485" s="894"/>
      <c r="P485" s="894"/>
      <c r="Q485" s="894"/>
      <c r="R485" s="895"/>
      <c r="S485" s="895"/>
      <c r="T485" s="894"/>
      <c r="U485" s="894"/>
      <c r="V485" s="894"/>
    </row>
    <row r="486" spans="15:22" x14ac:dyDescent="0.25">
      <c r="O486" s="894"/>
      <c r="P486" s="894"/>
      <c r="Q486" s="894"/>
      <c r="R486" s="895"/>
      <c r="S486" s="895"/>
      <c r="T486" s="894"/>
      <c r="U486" s="894"/>
      <c r="V486" s="894"/>
    </row>
    <row r="487" spans="15:22" x14ac:dyDescent="0.25">
      <c r="O487" s="894"/>
      <c r="P487" s="894"/>
      <c r="Q487" s="894"/>
      <c r="R487" s="895"/>
      <c r="S487" s="895"/>
      <c r="T487" s="894"/>
      <c r="U487" s="894"/>
      <c r="V487" s="894"/>
    </row>
    <row r="488" spans="15:22" x14ac:dyDescent="0.25">
      <c r="O488" s="894"/>
      <c r="P488" s="894"/>
      <c r="Q488" s="894"/>
      <c r="R488" s="895"/>
      <c r="S488" s="895"/>
      <c r="T488" s="894"/>
      <c r="U488" s="894"/>
      <c r="V488" s="894"/>
    </row>
    <row r="489" spans="15:22" x14ac:dyDescent="0.25">
      <c r="O489" s="894"/>
      <c r="P489" s="894"/>
      <c r="Q489" s="894"/>
      <c r="R489" s="895"/>
      <c r="S489" s="895"/>
      <c r="T489" s="894"/>
      <c r="U489" s="894"/>
      <c r="V489" s="894"/>
    </row>
    <row r="490" spans="15:22" x14ac:dyDescent="0.25">
      <c r="O490" s="894"/>
      <c r="P490" s="894"/>
      <c r="Q490" s="894"/>
      <c r="R490" s="895"/>
      <c r="S490" s="895"/>
      <c r="T490" s="894"/>
      <c r="U490" s="894"/>
      <c r="V490" s="894"/>
    </row>
    <row r="491" spans="15:22" x14ac:dyDescent="0.25">
      <c r="O491" s="894"/>
      <c r="P491" s="894"/>
      <c r="Q491" s="894"/>
      <c r="R491" s="895"/>
      <c r="S491" s="895"/>
      <c r="T491" s="894"/>
      <c r="U491" s="894"/>
      <c r="V491" s="894"/>
    </row>
    <row r="492" spans="15:22" x14ac:dyDescent="0.25">
      <c r="O492" s="894"/>
      <c r="P492" s="894"/>
      <c r="Q492" s="894"/>
      <c r="R492" s="895"/>
      <c r="S492" s="895"/>
      <c r="T492" s="894"/>
      <c r="U492" s="894"/>
      <c r="V492" s="894"/>
    </row>
    <row r="493" spans="15:22" x14ac:dyDescent="0.25">
      <c r="O493" s="894"/>
      <c r="P493" s="894"/>
      <c r="Q493" s="894"/>
      <c r="R493" s="895"/>
      <c r="S493" s="895"/>
      <c r="T493" s="894"/>
      <c r="U493" s="894"/>
      <c r="V493" s="894"/>
    </row>
    <row r="494" spans="15:22" x14ac:dyDescent="0.25">
      <c r="O494" s="894"/>
      <c r="P494" s="894"/>
      <c r="Q494" s="894"/>
      <c r="R494" s="895"/>
      <c r="S494" s="895"/>
      <c r="T494" s="894"/>
      <c r="U494" s="894"/>
      <c r="V494" s="894"/>
    </row>
    <row r="495" spans="15:22" x14ac:dyDescent="0.25">
      <c r="O495" s="894"/>
      <c r="P495" s="894"/>
      <c r="Q495" s="894"/>
      <c r="R495" s="895"/>
      <c r="S495" s="895"/>
      <c r="T495" s="894"/>
      <c r="U495" s="894"/>
      <c r="V495" s="894"/>
    </row>
    <row r="496" spans="15:22" x14ac:dyDescent="0.25">
      <c r="O496" s="894"/>
      <c r="P496" s="894"/>
      <c r="Q496" s="894"/>
      <c r="R496" s="895"/>
      <c r="S496" s="895"/>
      <c r="T496" s="894"/>
      <c r="U496" s="894"/>
      <c r="V496" s="894"/>
    </row>
    <row r="497" spans="15:22" x14ac:dyDescent="0.25">
      <c r="O497" s="894"/>
      <c r="P497" s="894"/>
      <c r="Q497" s="894"/>
      <c r="R497" s="895"/>
      <c r="S497" s="895"/>
      <c r="T497" s="894"/>
      <c r="U497" s="894"/>
      <c r="V497" s="894"/>
    </row>
    <row r="498" spans="15:22" x14ac:dyDescent="0.25">
      <c r="O498" s="894"/>
      <c r="P498" s="894"/>
      <c r="Q498" s="894"/>
      <c r="R498" s="895"/>
      <c r="S498" s="895"/>
      <c r="T498" s="894"/>
      <c r="U498" s="894"/>
      <c r="V498" s="894"/>
    </row>
    <row r="499" spans="15:22" x14ac:dyDescent="0.25">
      <c r="O499" s="894"/>
      <c r="P499" s="894"/>
      <c r="Q499" s="894"/>
      <c r="R499" s="895"/>
      <c r="S499" s="895"/>
      <c r="T499" s="894"/>
      <c r="U499" s="894"/>
      <c r="V499" s="894"/>
    </row>
    <row r="500" spans="15:22" x14ac:dyDescent="0.25">
      <c r="O500" s="894"/>
      <c r="P500" s="894"/>
      <c r="Q500" s="894"/>
      <c r="R500" s="895"/>
      <c r="S500" s="895"/>
      <c r="T500" s="894"/>
      <c r="U500" s="894"/>
      <c r="V500" s="894"/>
    </row>
    <row r="501" spans="15:22" x14ac:dyDescent="0.25">
      <c r="O501" s="894"/>
      <c r="P501" s="894"/>
      <c r="Q501" s="894"/>
      <c r="R501" s="895"/>
      <c r="S501" s="895"/>
      <c r="T501" s="894"/>
      <c r="U501" s="894"/>
      <c r="V501" s="894"/>
    </row>
    <row r="502" spans="15:22" x14ac:dyDescent="0.25">
      <c r="O502" s="894"/>
      <c r="P502" s="894"/>
      <c r="Q502" s="894"/>
      <c r="R502" s="895"/>
      <c r="S502" s="895"/>
      <c r="T502" s="894"/>
      <c r="U502" s="894"/>
      <c r="V502" s="894"/>
    </row>
    <row r="503" spans="15:22" x14ac:dyDescent="0.25">
      <c r="O503" s="894"/>
      <c r="P503" s="894"/>
      <c r="Q503" s="894"/>
      <c r="R503" s="895"/>
      <c r="S503" s="895"/>
      <c r="T503" s="894"/>
      <c r="U503" s="894"/>
      <c r="V503" s="894"/>
    </row>
    <row r="504" spans="15:22" x14ac:dyDescent="0.25">
      <c r="O504" s="894"/>
      <c r="P504" s="894"/>
      <c r="Q504" s="894"/>
      <c r="R504" s="895"/>
      <c r="S504" s="895"/>
      <c r="T504" s="894"/>
      <c r="U504" s="894"/>
      <c r="V504" s="894"/>
    </row>
    <row r="505" spans="15:22" x14ac:dyDescent="0.25">
      <c r="O505" s="894"/>
      <c r="P505" s="894"/>
      <c r="Q505" s="894"/>
      <c r="R505" s="895"/>
      <c r="S505" s="895"/>
      <c r="T505" s="894"/>
      <c r="U505" s="894"/>
      <c r="V505" s="894"/>
    </row>
    <row r="506" spans="15:22" x14ac:dyDescent="0.25">
      <c r="O506" s="894"/>
      <c r="P506" s="894"/>
      <c r="Q506" s="894"/>
      <c r="R506" s="895"/>
      <c r="S506" s="895"/>
      <c r="T506" s="894"/>
      <c r="U506" s="894"/>
      <c r="V506" s="894"/>
    </row>
    <row r="507" spans="15:22" x14ac:dyDescent="0.25">
      <c r="O507" s="894"/>
      <c r="P507" s="894"/>
      <c r="Q507" s="894"/>
      <c r="R507" s="895"/>
      <c r="S507" s="895"/>
      <c r="T507" s="894"/>
      <c r="U507" s="894"/>
      <c r="V507" s="894"/>
    </row>
    <row r="508" spans="15:22" x14ac:dyDescent="0.25">
      <c r="O508" s="894"/>
      <c r="P508" s="894"/>
      <c r="Q508" s="894"/>
      <c r="R508" s="895"/>
      <c r="S508" s="895"/>
      <c r="T508" s="894"/>
      <c r="U508" s="894"/>
      <c r="V508" s="894"/>
    </row>
    <row r="509" spans="15:22" x14ac:dyDescent="0.25">
      <c r="O509" s="894"/>
      <c r="P509" s="894"/>
      <c r="Q509" s="894"/>
      <c r="R509" s="895"/>
      <c r="S509" s="895"/>
      <c r="T509" s="894"/>
      <c r="U509" s="894"/>
      <c r="V509" s="894"/>
    </row>
    <row r="510" spans="15:22" x14ac:dyDescent="0.25">
      <c r="O510" s="894"/>
      <c r="P510" s="894"/>
      <c r="Q510" s="894"/>
      <c r="R510" s="895"/>
      <c r="S510" s="895"/>
      <c r="T510" s="894"/>
      <c r="U510" s="894"/>
      <c r="V510" s="894"/>
    </row>
    <row r="511" spans="15:22" x14ac:dyDescent="0.25">
      <c r="O511" s="894"/>
      <c r="P511" s="894"/>
      <c r="Q511" s="894"/>
      <c r="R511" s="895"/>
      <c r="S511" s="895"/>
      <c r="T511" s="894"/>
      <c r="U511" s="894"/>
      <c r="V511" s="894"/>
    </row>
    <row r="512" spans="15:22" x14ac:dyDescent="0.25">
      <c r="O512" s="894"/>
      <c r="P512" s="894"/>
      <c r="Q512" s="894"/>
      <c r="R512" s="895"/>
      <c r="S512" s="895"/>
      <c r="T512" s="894"/>
      <c r="U512" s="894"/>
      <c r="V512" s="894"/>
    </row>
    <row r="513" spans="15:22" x14ac:dyDescent="0.25">
      <c r="O513" s="894"/>
      <c r="P513" s="894"/>
      <c r="Q513" s="894"/>
      <c r="R513" s="895"/>
      <c r="S513" s="895"/>
      <c r="T513" s="894"/>
      <c r="U513" s="894"/>
      <c r="V513" s="894"/>
    </row>
    <row r="514" spans="15:22" x14ac:dyDescent="0.25">
      <c r="O514" s="894"/>
      <c r="P514" s="894"/>
      <c r="Q514" s="894"/>
      <c r="R514" s="895"/>
      <c r="S514" s="895"/>
      <c r="T514" s="894"/>
      <c r="U514" s="894"/>
      <c r="V514" s="894"/>
    </row>
    <row r="515" spans="15:22" x14ac:dyDescent="0.25">
      <c r="O515" s="894"/>
      <c r="P515" s="894"/>
      <c r="Q515" s="894"/>
      <c r="R515" s="895"/>
      <c r="S515" s="895"/>
      <c r="T515" s="894"/>
      <c r="U515" s="894"/>
      <c r="V515" s="894"/>
    </row>
    <row r="516" spans="15:22" x14ac:dyDescent="0.25">
      <c r="O516" s="894"/>
      <c r="P516" s="894"/>
      <c r="Q516" s="894"/>
      <c r="R516" s="895"/>
      <c r="S516" s="895"/>
      <c r="T516" s="894"/>
      <c r="U516" s="894"/>
      <c r="V516" s="894"/>
    </row>
    <row r="517" spans="15:22" x14ac:dyDescent="0.25">
      <c r="O517" s="894"/>
      <c r="P517" s="894"/>
      <c r="Q517" s="894"/>
      <c r="R517" s="895"/>
      <c r="S517" s="895"/>
      <c r="T517" s="894"/>
      <c r="U517" s="894"/>
      <c r="V517" s="894"/>
    </row>
    <row r="518" spans="15:22" x14ac:dyDescent="0.25">
      <c r="O518" s="894"/>
      <c r="P518" s="894"/>
      <c r="Q518" s="894"/>
      <c r="R518" s="895"/>
      <c r="S518" s="895"/>
      <c r="T518" s="894"/>
      <c r="U518" s="894"/>
      <c r="V518" s="894"/>
    </row>
    <row r="519" spans="15:22" x14ac:dyDescent="0.25">
      <c r="O519" s="894"/>
      <c r="P519" s="894"/>
      <c r="Q519" s="894"/>
      <c r="R519" s="895"/>
      <c r="S519" s="895"/>
      <c r="T519" s="894"/>
      <c r="U519" s="894"/>
      <c r="V519" s="894"/>
    </row>
    <row r="520" spans="15:22" x14ac:dyDescent="0.25">
      <c r="O520" s="894"/>
      <c r="P520" s="894"/>
      <c r="Q520" s="894"/>
      <c r="R520" s="895"/>
      <c r="S520" s="895"/>
      <c r="T520" s="894"/>
      <c r="U520" s="894"/>
      <c r="V520" s="894"/>
    </row>
    <row r="521" spans="15:22" x14ac:dyDescent="0.25">
      <c r="O521" s="894"/>
      <c r="P521" s="894"/>
      <c r="Q521" s="894"/>
      <c r="R521" s="895"/>
      <c r="S521" s="895"/>
      <c r="T521" s="894"/>
      <c r="U521" s="894"/>
      <c r="V521" s="894"/>
    </row>
    <row r="522" spans="15:22" x14ac:dyDescent="0.25">
      <c r="O522" s="894"/>
      <c r="P522" s="894"/>
      <c r="Q522" s="894"/>
      <c r="R522" s="895"/>
      <c r="S522" s="895"/>
      <c r="T522" s="894"/>
      <c r="U522" s="894"/>
      <c r="V522" s="894"/>
    </row>
    <row r="523" spans="15:22" x14ac:dyDescent="0.25">
      <c r="O523" s="894"/>
      <c r="P523" s="894"/>
      <c r="Q523" s="894"/>
      <c r="R523" s="895"/>
      <c r="S523" s="895"/>
      <c r="T523" s="894"/>
      <c r="U523" s="894"/>
      <c r="V523" s="894"/>
    </row>
    <row r="524" spans="15:22" x14ac:dyDescent="0.25">
      <c r="O524" s="894"/>
      <c r="P524" s="894"/>
      <c r="Q524" s="894"/>
      <c r="R524" s="895"/>
      <c r="S524" s="895"/>
      <c r="T524" s="894"/>
      <c r="U524" s="894"/>
      <c r="V524" s="894"/>
    </row>
    <row r="525" spans="15:22" x14ac:dyDescent="0.25">
      <c r="O525" s="894"/>
      <c r="P525" s="894"/>
      <c r="Q525" s="894"/>
      <c r="R525" s="895"/>
      <c r="S525" s="895"/>
      <c r="T525" s="894"/>
      <c r="U525" s="894"/>
      <c r="V525" s="894"/>
    </row>
    <row r="526" spans="15:22" x14ac:dyDescent="0.25">
      <c r="O526" s="894"/>
      <c r="P526" s="894"/>
      <c r="Q526" s="894"/>
      <c r="R526" s="895"/>
      <c r="S526" s="895"/>
      <c r="T526" s="894"/>
      <c r="U526" s="894"/>
      <c r="V526" s="894"/>
    </row>
    <row r="527" spans="15:22" x14ac:dyDescent="0.25">
      <c r="O527" s="894"/>
      <c r="P527" s="894"/>
      <c r="Q527" s="894"/>
      <c r="R527" s="895"/>
      <c r="S527" s="895"/>
      <c r="T527" s="894"/>
      <c r="U527" s="894"/>
      <c r="V527" s="894"/>
    </row>
    <row r="528" spans="15:22" x14ac:dyDescent="0.25">
      <c r="O528" s="894"/>
      <c r="P528" s="894"/>
      <c r="Q528" s="894"/>
      <c r="R528" s="895"/>
      <c r="S528" s="895"/>
      <c r="T528" s="894"/>
      <c r="U528" s="894"/>
      <c r="V528" s="894"/>
    </row>
    <row r="529" spans="15:22" x14ac:dyDescent="0.25">
      <c r="O529" s="894"/>
      <c r="P529" s="894"/>
      <c r="Q529" s="894"/>
      <c r="R529" s="895"/>
      <c r="S529" s="895"/>
      <c r="T529" s="894"/>
      <c r="U529" s="894"/>
      <c r="V529" s="894"/>
    </row>
    <row r="530" spans="15:22" x14ac:dyDescent="0.25">
      <c r="O530" s="894"/>
      <c r="P530" s="894"/>
      <c r="Q530" s="894"/>
      <c r="R530" s="895"/>
      <c r="S530" s="895"/>
      <c r="T530" s="894"/>
      <c r="U530" s="894"/>
      <c r="V530" s="894"/>
    </row>
    <row r="531" spans="15:22" x14ac:dyDescent="0.25">
      <c r="O531" s="894"/>
      <c r="P531" s="894"/>
      <c r="Q531" s="894"/>
      <c r="R531" s="895"/>
      <c r="S531" s="895"/>
      <c r="T531" s="894"/>
      <c r="U531" s="894"/>
      <c r="V531" s="894"/>
    </row>
    <row r="532" spans="15:22" x14ac:dyDescent="0.25">
      <c r="O532" s="894"/>
      <c r="P532" s="894"/>
      <c r="Q532" s="894"/>
      <c r="R532" s="895"/>
      <c r="S532" s="895"/>
      <c r="T532" s="894"/>
      <c r="U532" s="894"/>
      <c r="V532" s="894"/>
    </row>
    <row r="533" spans="15:22" x14ac:dyDescent="0.25">
      <c r="O533" s="894"/>
      <c r="P533" s="894"/>
      <c r="Q533" s="894"/>
      <c r="R533" s="895"/>
      <c r="S533" s="895"/>
      <c r="T533" s="894"/>
      <c r="U533" s="894"/>
      <c r="V533" s="894"/>
    </row>
    <row r="534" spans="15:22" x14ac:dyDescent="0.25">
      <c r="O534" s="894"/>
      <c r="P534" s="894"/>
      <c r="Q534" s="894"/>
      <c r="R534" s="895"/>
      <c r="S534" s="895"/>
      <c r="T534" s="894"/>
      <c r="U534" s="894"/>
      <c r="V534" s="894"/>
    </row>
    <row r="535" spans="15:22" x14ac:dyDescent="0.25">
      <c r="O535" s="894"/>
      <c r="P535" s="894"/>
      <c r="Q535" s="894"/>
      <c r="R535" s="895"/>
      <c r="S535" s="895"/>
      <c r="T535" s="894"/>
      <c r="U535" s="894"/>
      <c r="V535" s="894"/>
    </row>
    <row r="536" spans="15:22" x14ac:dyDescent="0.25">
      <c r="O536" s="894"/>
      <c r="P536" s="894"/>
      <c r="Q536" s="894"/>
      <c r="R536" s="895"/>
      <c r="S536" s="895"/>
      <c r="T536" s="894"/>
      <c r="U536" s="894"/>
      <c r="V536" s="894"/>
    </row>
    <row r="537" spans="15:22" x14ac:dyDescent="0.25">
      <c r="O537" s="894"/>
      <c r="P537" s="894"/>
      <c r="Q537" s="894"/>
      <c r="R537" s="895"/>
      <c r="S537" s="895"/>
      <c r="T537" s="894"/>
      <c r="U537" s="894"/>
      <c r="V537" s="894"/>
    </row>
    <row r="538" spans="15:22" x14ac:dyDescent="0.25">
      <c r="O538" s="894"/>
      <c r="P538" s="894"/>
      <c r="Q538" s="894"/>
      <c r="R538" s="895"/>
      <c r="S538" s="895"/>
      <c r="T538" s="894"/>
      <c r="U538" s="894"/>
      <c r="V538" s="894"/>
    </row>
    <row r="539" spans="15:22" x14ac:dyDescent="0.25">
      <c r="O539" s="894"/>
      <c r="P539" s="894"/>
      <c r="Q539" s="894"/>
      <c r="R539" s="895"/>
      <c r="S539" s="895"/>
      <c r="T539" s="894"/>
      <c r="U539" s="894"/>
      <c r="V539" s="894"/>
    </row>
    <row r="540" spans="15:22" x14ac:dyDescent="0.25">
      <c r="O540" s="894"/>
      <c r="P540" s="894"/>
      <c r="Q540" s="894"/>
      <c r="R540" s="895"/>
      <c r="S540" s="895"/>
      <c r="T540" s="894"/>
      <c r="U540" s="894"/>
      <c r="V540" s="894"/>
    </row>
    <row r="541" spans="15:22" x14ac:dyDescent="0.25">
      <c r="O541" s="894"/>
      <c r="P541" s="894"/>
      <c r="Q541" s="894"/>
      <c r="R541" s="895"/>
      <c r="S541" s="895"/>
      <c r="T541" s="894"/>
      <c r="U541" s="894"/>
      <c r="V541" s="894"/>
    </row>
    <row r="542" spans="15:22" x14ac:dyDescent="0.25">
      <c r="O542" s="894"/>
      <c r="P542" s="894"/>
      <c r="Q542" s="894"/>
      <c r="R542" s="895"/>
      <c r="S542" s="895"/>
      <c r="T542" s="894"/>
      <c r="U542" s="894"/>
      <c r="V542" s="894"/>
    </row>
    <row r="543" spans="15:22" x14ac:dyDescent="0.25">
      <c r="O543" s="894"/>
      <c r="P543" s="894"/>
      <c r="Q543" s="894"/>
      <c r="R543" s="895"/>
      <c r="S543" s="895"/>
      <c r="T543" s="894"/>
      <c r="U543" s="894"/>
      <c r="V543" s="894"/>
    </row>
    <row r="544" spans="15:22" x14ac:dyDescent="0.25">
      <c r="O544" s="894"/>
      <c r="P544" s="894"/>
      <c r="Q544" s="894"/>
      <c r="R544" s="895"/>
      <c r="S544" s="895"/>
      <c r="T544" s="894"/>
      <c r="U544" s="894"/>
      <c r="V544" s="894"/>
    </row>
    <row r="545" spans="15:22" x14ac:dyDescent="0.25">
      <c r="O545" s="894"/>
      <c r="P545" s="894"/>
      <c r="Q545" s="894"/>
      <c r="R545" s="895"/>
      <c r="S545" s="895"/>
      <c r="T545" s="894"/>
      <c r="U545" s="894"/>
      <c r="V545" s="894"/>
    </row>
    <row r="546" spans="15:22" x14ac:dyDescent="0.25">
      <c r="O546" s="894"/>
      <c r="P546" s="894"/>
      <c r="Q546" s="894"/>
      <c r="R546" s="895"/>
      <c r="S546" s="895"/>
      <c r="T546" s="894"/>
      <c r="U546" s="894"/>
      <c r="V546" s="894"/>
    </row>
    <row r="547" spans="15:22" x14ac:dyDescent="0.25">
      <c r="O547" s="894"/>
      <c r="P547" s="894"/>
      <c r="Q547" s="894"/>
      <c r="R547" s="895"/>
      <c r="S547" s="895"/>
      <c r="T547" s="894"/>
      <c r="U547" s="894"/>
      <c r="V547" s="894"/>
    </row>
    <row r="548" spans="15:22" x14ac:dyDescent="0.25">
      <c r="O548" s="894"/>
      <c r="P548" s="894"/>
      <c r="Q548" s="894"/>
      <c r="R548" s="895"/>
      <c r="S548" s="895"/>
      <c r="T548" s="894"/>
      <c r="U548" s="894"/>
      <c r="V548" s="894"/>
    </row>
    <row r="549" spans="15:22" x14ac:dyDescent="0.25">
      <c r="O549" s="894"/>
      <c r="P549" s="894"/>
      <c r="Q549" s="894"/>
      <c r="R549" s="895"/>
      <c r="S549" s="895"/>
      <c r="T549" s="894"/>
      <c r="U549" s="894"/>
      <c r="V549" s="894"/>
    </row>
    <row r="550" spans="15:22" x14ac:dyDescent="0.25">
      <c r="O550" s="894"/>
      <c r="P550" s="894"/>
      <c r="Q550" s="894"/>
      <c r="R550" s="895"/>
      <c r="S550" s="895"/>
      <c r="T550" s="894"/>
      <c r="U550" s="894"/>
      <c r="V550" s="894"/>
    </row>
    <row r="551" spans="15:22" x14ac:dyDescent="0.25">
      <c r="O551" s="894"/>
      <c r="P551" s="894"/>
      <c r="Q551" s="894"/>
      <c r="R551" s="895"/>
      <c r="S551" s="895"/>
      <c r="T551" s="894"/>
      <c r="U551" s="894"/>
      <c r="V551" s="894"/>
    </row>
    <row r="552" spans="15:22" x14ac:dyDescent="0.25">
      <c r="O552" s="894"/>
      <c r="P552" s="894"/>
      <c r="Q552" s="894"/>
      <c r="R552" s="895"/>
      <c r="S552" s="895"/>
      <c r="T552" s="894"/>
      <c r="U552" s="894"/>
      <c r="V552" s="894"/>
    </row>
    <row r="553" spans="15:22" x14ac:dyDescent="0.25">
      <c r="O553" s="894"/>
      <c r="P553" s="894"/>
      <c r="Q553" s="894"/>
      <c r="R553" s="895"/>
      <c r="S553" s="895"/>
      <c r="T553" s="894"/>
      <c r="U553" s="894"/>
      <c r="V553" s="894"/>
    </row>
    <row r="554" spans="15:22" x14ac:dyDescent="0.25">
      <c r="O554" s="894"/>
      <c r="P554" s="894"/>
      <c r="Q554" s="894"/>
      <c r="R554" s="895"/>
      <c r="S554" s="895"/>
      <c r="T554" s="894"/>
      <c r="U554" s="894"/>
      <c r="V554" s="894"/>
    </row>
    <row r="555" spans="15:22" x14ac:dyDescent="0.25">
      <c r="O555" s="894"/>
      <c r="P555" s="894"/>
      <c r="Q555" s="894"/>
      <c r="R555" s="895"/>
      <c r="S555" s="895"/>
      <c r="T555" s="894"/>
      <c r="U555" s="894"/>
      <c r="V555" s="894"/>
    </row>
    <row r="556" spans="15:22" x14ac:dyDescent="0.25">
      <c r="O556" s="894"/>
      <c r="P556" s="894"/>
      <c r="Q556" s="894"/>
      <c r="R556" s="895"/>
      <c r="S556" s="895"/>
      <c r="T556" s="894"/>
      <c r="U556" s="894"/>
      <c r="V556" s="894"/>
    </row>
    <row r="557" spans="15:22" x14ac:dyDescent="0.25">
      <c r="O557" s="894"/>
      <c r="P557" s="894"/>
      <c r="Q557" s="894"/>
      <c r="R557" s="895"/>
      <c r="S557" s="895"/>
      <c r="T557" s="894"/>
      <c r="U557" s="894"/>
      <c r="V557" s="894"/>
    </row>
    <row r="558" spans="15:22" x14ac:dyDescent="0.25">
      <c r="O558" s="894"/>
      <c r="P558" s="894"/>
      <c r="Q558" s="894"/>
      <c r="R558" s="895"/>
      <c r="S558" s="895"/>
      <c r="T558" s="894"/>
      <c r="U558" s="894"/>
      <c r="V558" s="894"/>
    </row>
    <row r="559" spans="15:22" x14ac:dyDescent="0.25">
      <c r="O559" s="894"/>
      <c r="P559" s="894"/>
      <c r="Q559" s="894"/>
      <c r="R559" s="895"/>
      <c r="S559" s="895"/>
      <c r="T559" s="894"/>
      <c r="U559" s="894"/>
      <c r="V559" s="894"/>
    </row>
    <row r="560" spans="15:22" x14ac:dyDescent="0.25">
      <c r="O560" s="894"/>
      <c r="P560" s="894"/>
      <c r="Q560" s="894"/>
      <c r="R560" s="895"/>
      <c r="S560" s="895"/>
      <c r="T560" s="894"/>
      <c r="U560" s="894"/>
      <c r="V560" s="894"/>
    </row>
    <row r="561" spans="15:22" x14ac:dyDescent="0.25">
      <c r="O561" s="894"/>
      <c r="P561" s="894"/>
      <c r="Q561" s="894"/>
      <c r="R561" s="895"/>
      <c r="S561" s="895"/>
      <c r="T561" s="894"/>
      <c r="U561" s="894"/>
      <c r="V561" s="894"/>
    </row>
    <row r="562" spans="15:22" x14ac:dyDescent="0.25">
      <c r="O562" s="894"/>
      <c r="P562" s="894"/>
      <c r="Q562" s="894"/>
      <c r="R562" s="895"/>
      <c r="S562" s="895"/>
      <c r="T562" s="894"/>
      <c r="U562" s="894"/>
      <c r="V562" s="894"/>
    </row>
    <row r="563" spans="15:22" x14ac:dyDescent="0.25">
      <c r="O563" s="894"/>
      <c r="P563" s="894"/>
      <c r="Q563" s="894"/>
      <c r="R563" s="895"/>
      <c r="S563" s="895"/>
      <c r="T563" s="894"/>
      <c r="U563" s="894"/>
      <c r="V563" s="894"/>
    </row>
    <row r="564" spans="15:22" x14ac:dyDescent="0.25">
      <c r="O564" s="894"/>
      <c r="P564" s="894"/>
      <c r="Q564" s="894"/>
      <c r="R564" s="895"/>
      <c r="S564" s="895"/>
      <c r="T564" s="894"/>
      <c r="U564" s="894"/>
      <c r="V564" s="894"/>
    </row>
    <row r="565" spans="15:22" x14ac:dyDescent="0.25">
      <c r="O565" s="894"/>
      <c r="P565" s="894"/>
      <c r="Q565" s="894"/>
      <c r="R565" s="895"/>
      <c r="S565" s="895"/>
      <c r="T565" s="894"/>
      <c r="U565" s="894"/>
      <c r="V565" s="894"/>
    </row>
    <row r="566" spans="15:22" x14ac:dyDescent="0.25">
      <c r="O566" s="894"/>
      <c r="P566" s="894"/>
      <c r="Q566" s="894"/>
      <c r="R566" s="895"/>
      <c r="S566" s="895"/>
      <c r="T566" s="894"/>
      <c r="U566" s="894"/>
      <c r="V566" s="894"/>
    </row>
    <row r="567" spans="15:22" x14ac:dyDescent="0.25">
      <c r="O567" s="894"/>
      <c r="P567" s="894"/>
      <c r="Q567" s="894"/>
      <c r="R567" s="895"/>
      <c r="S567" s="895"/>
      <c r="T567" s="894"/>
      <c r="U567" s="894"/>
      <c r="V567" s="894"/>
    </row>
    <row r="568" spans="15:22" x14ac:dyDescent="0.25">
      <c r="O568" s="894"/>
      <c r="P568" s="894"/>
      <c r="Q568" s="894"/>
      <c r="R568" s="895"/>
      <c r="S568" s="895"/>
      <c r="T568" s="894"/>
      <c r="U568" s="894"/>
      <c r="V568" s="894"/>
    </row>
    <row r="569" spans="15:22" x14ac:dyDescent="0.25">
      <c r="O569" s="894"/>
      <c r="P569" s="894"/>
      <c r="Q569" s="894"/>
      <c r="R569" s="895"/>
      <c r="S569" s="895"/>
      <c r="T569" s="894"/>
      <c r="U569" s="894"/>
      <c r="V569" s="894"/>
    </row>
    <row r="570" spans="15:22" x14ac:dyDescent="0.25">
      <c r="O570" s="894"/>
      <c r="P570" s="894"/>
      <c r="Q570" s="894"/>
      <c r="R570" s="895"/>
      <c r="S570" s="895"/>
      <c r="T570" s="894"/>
      <c r="U570" s="894"/>
      <c r="V570" s="894"/>
    </row>
    <row r="571" spans="15:22" x14ac:dyDescent="0.25">
      <c r="O571" s="894"/>
      <c r="P571" s="894"/>
      <c r="Q571" s="894"/>
      <c r="R571" s="895"/>
      <c r="S571" s="895"/>
      <c r="T571" s="894"/>
      <c r="U571" s="894"/>
      <c r="V571" s="894"/>
    </row>
    <row r="572" spans="15:22" x14ac:dyDescent="0.25">
      <c r="O572" s="894"/>
      <c r="P572" s="894"/>
      <c r="Q572" s="894"/>
      <c r="R572" s="895"/>
      <c r="S572" s="895"/>
      <c r="T572" s="894"/>
      <c r="U572" s="894"/>
      <c r="V572" s="894"/>
    </row>
    <row r="573" spans="15:22" x14ac:dyDescent="0.25">
      <c r="O573" s="894"/>
      <c r="P573" s="894"/>
      <c r="Q573" s="894"/>
      <c r="R573" s="895"/>
      <c r="S573" s="895"/>
      <c r="T573" s="894"/>
      <c r="U573" s="894"/>
      <c r="V573" s="894"/>
    </row>
    <row r="574" spans="15:22" x14ac:dyDescent="0.25">
      <c r="O574" s="894"/>
      <c r="P574" s="894"/>
      <c r="Q574" s="894"/>
      <c r="R574" s="895"/>
      <c r="S574" s="895"/>
      <c r="T574" s="894"/>
      <c r="U574" s="894"/>
      <c r="V574" s="894"/>
    </row>
    <row r="575" spans="15:22" x14ac:dyDescent="0.25">
      <c r="O575" s="894"/>
      <c r="P575" s="894"/>
      <c r="Q575" s="894"/>
      <c r="R575" s="895"/>
      <c r="S575" s="895"/>
      <c r="T575" s="894"/>
      <c r="U575" s="894"/>
      <c r="V575" s="894"/>
    </row>
    <row r="576" spans="15:22" x14ac:dyDescent="0.25">
      <c r="O576" s="894"/>
      <c r="P576" s="894"/>
      <c r="Q576" s="894"/>
      <c r="R576" s="895"/>
      <c r="S576" s="895"/>
      <c r="T576" s="894"/>
      <c r="U576" s="894"/>
      <c r="V576" s="894"/>
    </row>
    <row r="577" spans="15:22" x14ac:dyDescent="0.25">
      <c r="O577" s="894"/>
      <c r="P577" s="894"/>
      <c r="Q577" s="894"/>
      <c r="R577" s="895"/>
      <c r="S577" s="895"/>
      <c r="T577" s="894"/>
      <c r="U577" s="894"/>
      <c r="V577" s="894"/>
    </row>
    <row r="578" spans="15:22" x14ac:dyDescent="0.25">
      <c r="O578" s="894"/>
      <c r="P578" s="894"/>
      <c r="Q578" s="894"/>
      <c r="R578" s="895"/>
      <c r="S578" s="895"/>
      <c r="T578" s="894"/>
      <c r="U578" s="894"/>
      <c r="V578" s="894"/>
    </row>
    <row r="579" spans="15:22" x14ac:dyDescent="0.25">
      <c r="O579" s="894"/>
      <c r="P579" s="894"/>
      <c r="Q579" s="894"/>
      <c r="R579" s="895"/>
      <c r="S579" s="895"/>
      <c r="T579" s="894"/>
      <c r="U579" s="894"/>
      <c r="V579" s="894"/>
    </row>
    <row r="580" spans="15:22" x14ac:dyDescent="0.25">
      <c r="O580" s="894"/>
      <c r="P580" s="894"/>
      <c r="Q580" s="894"/>
      <c r="R580" s="895"/>
      <c r="S580" s="895"/>
      <c r="T580" s="894"/>
      <c r="U580" s="894"/>
      <c r="V580" s="894"/>
    </row>
    <row r="581" spans="15:22" x14ac:dyDescent="0.25">
      <c r="O581" s="894"/>
      <c r="P581" s="894"/>
      <c r="Q581" s="894"/>
      <c r="R581" s="895"/>
      <c r="S581" s="895"/>
      <c r="T581" s="894"/>
      <c r="U581" s="894"/>
      <c r="V581" s="894"/>
    </row>
    <row r="582" spans="15:22" x14ac:dyDescent="0.25">
      <c r="O582" s="894"/>
      <c r="P582" s="894"/>
      <c r="Q582" s="894"/>
      <c r="R582" s="895"/>
      <c r="S582" s="895"/>
      <c r="T582" s="894"/>
      <c r="U582" s="894"/>
      <c r="V582" s="894"/>
    </row>
    <row r="583" spans="15:22" x14ac:dyDescent="0.25">
      <c r="O583" s="894"/>
      <c r="P583" s="894"/>
      <c r="Q583" s="894"/>
      <c r="R583" s="895"/>
      <c r="S583" s="895"/>
      <c r="T583" s="894"/>
      <c r="U583" s="894"/>
      <c r="V583" s="894"/>
    </row>
    <row r="584" spans="15:22" x14ac:dyDescent="0.25">
      <c r="O584" s="894"/>
      <c r="P584" s="894"/>
      <c r="Q584" s="894"/>
      <c r="R584" s="895"/>
      <c r="S584" s="895"/>
      <c r="T584" s="894"/>
      <c r="U584" s="894"/>
      <c r="V584" s="894"/>
    </row>
    <row r="585" spans="15:22" x14ac:dyDescent="0.25">
      <c r="O585" s="894"/>
      <c r="P585" s="894"/>
      <c r="Q585" s="894"/>
      <c r="R585" s="895"/>
      <c r="S585" s="895"/>
      <c r="T585" s="894"/>
      <c r="U585" s="894"/>
      <c r="V585" s="894"/>
    </row>
    <row r="586" spans="15:22" x14ac:dyDescent="0.25">
      <c r="O586" s="894"/>
      <c r="P586" s="894"/>
      <c r="Q586" s="894"/>
      <c r="R586" s="895"/>
      <c r="S586" s="895"/>
      <c r="T586" s="894"/>
      <c r="U586" s="894"/>
      <c r="V586" s="894"/>
    </row>
    <row r="587" spans="15:22" x14ac:dyDescent="0.25">
      <c r="O587" s="894"/>
      <c r="P587" s="894"/>
      <c r="Q587" s="894"/>
      <c r="R587" s="895"/>
      <c r="S587" s="895"/>
      <c r="T587" s="894"/>
      <c r="U587" s="894"/>
      <c r="V587" s="894"/>
    </row>
    <row r="588" spans="15:22" x14ac:dyDescent="0.25">
      <c r="O588" s="894"/>
      <c r="P588" s="894"/>
      <c r="Q588" s="894"/>
      <c r="R588" s="895"/>
      <c r="S588" s="895"/>
      <c r="T588" s="894"/>
      <c r="U588" s="894"/>
      <c r="V588" s="894"/>
    </row>
    <row r="589" spans="15:22" x14ac:dyDescent="0.25">
      <c r="O589" s="894"/>
      <c r="P589" s="894"/>
      <c r="Q589" s="894"/>
      <c r="R589" s="895"/>
      <c r="S589" s="895"/>
      <c r="T589" s="894"/>
      <c r="U589" s="894"/>
      <c r="V589" s="894"/>
    </row>
    <row r="590" spans="15:22" x14ac:dyDescent="0.25">
      <c r="O590" s="894"/>
      <c r="P590" s="894"/>
      <c r="Q590" s="894"/>
      <c r="R590" s="895"/>
      <c r="S590" s="895"/>
      <c r="T590" s="894"/>
      <c r="U590" s="894"/>
      <c r="V590" s="894"/>
    </row>
    <row r="591" spans="15:22" x14ac:dyDescent="0.25">
      <c r="O591" s="894"/>
      <c r="P591" s="894"/>
      <c r="Q591" s="894"/>
      <c r="R591" s="895"/>
      <c r="S591" s="895"/>
      <c r="T591" s="894"/>
      <c r="U591" s="894"/>
      <c r="V591" s="894"/>
    </row>
    <row r="592" spans="15:22" x14ac:dyDescent="0.25">
      <c r="O592" s="894"/>
      <c r="P592" s="894"/>
      <c r="Q592" s="894"/>
      <c r="R592" s="895"/>
      <c r="S592" s="895"/>
      <c r="T592" s="894"/>
      <c r="U592" s="894"/>
      <c r="V592" s="894"/>
    </row>
    <row r="593" spans="15:22" x14ac:dyDescent="0.25">
      <c r="O593" s="894"/>
      <c r="P593" s="894"/>
      <c r="Q593" s="894"/>
      <c r="R593" s="895"/>
      <c r="S593" s="895"/>
      <c r="T593" s="894"/>
      <c r="U593" s="894"/>
      <c r="V593" s="894"/>
    </row>
    <row r="594" spans="15:22" x14ac:dyDescent="0.25">
      <c r="O594" s="894"/>
      <c r="P594" s="894"/>
      <c r="Q594" s="894"/>
      <c r="R594" s="895"/>
      <c r="S594" s="895"/>
      <c r="T594" s="894"/>
      <c r="U594" s="894"/>
      <c r="V594" s="894"/>
    </row>
    <row r="595" spans="15:22" x14ac:dyDescent="0.25">
      <c r="O595" s="894"/>
      <c r="P595" s="894"/>
      <c r="Q595" s="894"/>
      <c r="R595" s="895"/>
      <c r="S595" s="895"/>
      <c r="T595" s="894"/>
      <c r="U595" s="894"/>
      <c r="V595" s="894"/>
    </row>
    <row r="596" spans="15:22" x14ac:dyDescent="0.25">
      <c r="O596" s="894"/>
      <c r="P596" s="894"/>
      <c r="Q596" s="894"/>
      <c r="R596" s="895"/>
      <c r="S596" s="895"/>
      <c r="T596" s="894"/>
      <c r="U596" s="894"/>
      <c r="V596" s="894"/>
    </row>
    <row r="597" spans="15:22" x14ac:dyDescent="0.25">
      <c r="O597" s="894"/>
      <c r="P597" s="894"/>
      <c r="Q597" s="894"/>
      <c r="R597" s="895"/>
      <c r="S597" s="895"/>
      <c r="T597" s="894"/>
      <c r="U597" s="894"/>
      <c r="V597" s="894"/>
    </row>
    <row r="598" spans="15:22" x14ac:dyDescent="0.25">
      <c r="O598" s="894"/>
      <c r="P598" s="894"/>
      <c r="Q598" s="894"/>
      <c r="R598" s="895"/>
      <c r="S598" s="895"/>
      <c r="T598" s="894"/>
      <c r="U598" s="894"/>
      <c r="V598" s="894"/>
    </row>
    <row r="599" spans="15:22" x14ac:dyDescent="0.25">
      <c r="O599" s="894"/>
      <c r="P599" s="894"/>
      <c r="Q599" s="894"/>
      <c r="R599" s="895"/>
      <c r="S599" s="895"/>
      <c r="T599" s="894"/>
      <c r="U599" s="894"/>
      <c r="V599" s="894"/>
    </row>
    <row r="600" spans="15:22" x14ac:dyDescent="0.25">
      <c r="O600" s="894"/>
      <c r="P600" s="894"/>
      <c r="Q600" s="894"/>
      <c r="R600" s="895"/>
      <c r="S600" s="895"/>
      <c r="T600" s="894"/>
      <c r="U600" s="894"/>
      <c r="V600" s="894"/>
    </row>
    <row r="601" spans="15:22" x14ac:dyDescent="0.25">
      <c r="O601" s="894"/>
      <c r="P601" s="894"/>
      <c r="Q601" s="894"/>
      <c r="R601" s="895"/>
      <c r="S601" s="895"/>
      <c r="T601" s="894"/>
      <c r="U601" s="894"/>
      <c r="V601" s="894"/>
    </row>
    <row r="602" spans="15:22" x14ac:dyDescent="0.25">
      <c r="O602" s="894"/>
      <c r="P602" s="894"/>
      <c r="Q602" s="894"/>
      <c r="R602" s="895"/>
      <c r="S602" s="895"/>
      <c r="T602" s="894"/>
      <c r="U602" s="894"/>
      <c r="V602" s="894"/>
    </row>
    <row r="603" spans="15:22" x14ac:dyDescent="0.25">
      <c r="O603" s="894"/>
      <c r="P603" s="894"/>
      <c r="Q603" s="894"/>
      <c r="R603" s="895"/>
      <c r="S603" s="895"/>
      <c r="T603" s="894"/>
      <c r="U603" s="894"/>
      <c r="V603" s="894"/>
    </row>
    <row r="604" spans="15:22" x14ac:dyDescent="0.25">
      <c r="O604" s="894"/>
      <c r="P604" s="894"/>
      <c r="Q604" s="894"/>
      <c r="R604" s="895"/>
      <c r="S604" s="895"/>
      <c r="T604" s="894"/>
      <c r="U604" s="894"/>
      <c r="V604" s="894"/>
    </row>
    <row r="605" spans="15:22" x14ac:dyDescent="0.25">
      <c r="O605" s="894"/>
      <c r="P605" s="894"/>
      <c r="Q605" s="894"/>
      <c r="R605" s="895"/>
      <c r="S605" s="895"/>
      <c r="T605" s="894"/>
      <c r="U605" s="894"/>
      <c r="V605" s="894"/>
    </row>
    <row r="606" spans="15:22" x14ac:dyDescent="0.25">
      <c r="O606" s="894"/>
      <c r="P606" s="894"/>
      <c r="Q606" s="894"/>
      <c r="R606" s="895"/>
      <c r="S606" s="895"/>
      <c r="T606" s="894"/>
      <c r="U606" s="894"/>
      <c r="V606" s="894"/>
    </row>
    <row r="607" spans="15:22" x14ac:dyDescent="0.25">
      <c r="O607" s="894"/>
      <c r="P607" s="894"/>
      <c r="Q607" s="894"/>
      <c r="R607" s="895"/>
      <c r="S607" s="895"/>
      <c r="T607" s="894"/>
      <c r="U607" s="894"/>
      <c r="V607" s="894"/>
    </row>
    <row r="608" spans="15:22" x14ac:dyDescent="0.25">
      <c r="O608" s="894"/>
      <c r="P608" s="894"/>
      <c r="Q608" s="894"/>
      <c r="R608" s="895"/>
      <c r="S608" s="895"/>
      <c r="T608" s="894"/>
      <c r="U608" s="894"/>
      <c r="V608" s="894"/>
    </row>
    <row r="609" spans="15:22" x14ac:dyDescent="0.25">
      <c r="O609" s="894"/>
      <c r="P609" s="894"/>
      <c r="Q609" s="894"/>
      <c r="R609" s="895"/>
      <c r="S609" s="895"/>
      <c r="T609" s="894"/>
      <c r="U609" s="894"/>
      <c r="V609" s="894"/>
    </row>
    <row r="610" spans="15:22" x14ac:dyDescent="0.25">
      <c r="O610" s="894"/>
      <c r="P610" s="894"/>
      <c r="Q610" s="894"/>
      <c r="R610" s="895"/>
      <c r="S610" s="895"/>
      <c r="T610" s="894"/>
      <c r="U610" s="894"/>
      <c r="V610" s="894"/>
    </row>
    <row r="611" spans="15:22" x14ac:dyDescent="0.25">
      <c r="O611" s="894"/>
      <c r="P611" s="894"/>
      <c r="Q611" s="894"/>
      <c r="R611" s="895"/>
      <c r="S611" s="895"/>
      <c r="T611" s="894"/>
      <c r="U611" s="894"/>
      <c r="V611" s="894"/>
    </row>
    <row r="612" spans="15:22" x14ac:dyDescent="0.25">
      <c r="O612" s="894"/>
      <c r="P612" s="894"/>
      <c r="Q612" s="894"/>
      <c r="R612" s="895"/>
      <c r="S612" s="895"/>
      <c r="T612" s="894"/>
      <c r="U612" s="894"/>
      <c r="V612" s="894"/>
    </row>
    <row r="613" spans="15:22" x14ac:dyDescent="0.25">
      <c r="O613" s="894"/>
      <c r="P613" s="894"/>
      <c r="Q613" s="894"/>
      <c r="R613" s="895"/>
      <c r="S613" s="895"/>
      <c r="T613" s="894"/>
      <c r="U613" s="894"/>
      <c r="V613" s="894"/>
    </row>
    <row r="614" spans="15:22" x14ac:dyDescent="0.25">
      <c r="O614" s="894"/>
      <c r="P614" s="894"/>
      <c r="Q614" s="894"/>
      <c r="R614" s="895"/>
      <c r="S614" s="895"/>
      <c r="T614" s="894"/>
      <c r="U614" s="894"/>
      <c r="V614" s="894"/>
    </row>
    <row r="615" spans="15:22" x14ac:dyDescent="0.25">
      <c r="O615" s="894"/>
      <c r="P615" s="894"/>
      <c r="Q615" s="894"/>
      <c r="R615" s="895"/>
      <c r="S615" s="895"/>
      <c r="T615" s="894"/>
      <c r="U615" s="894"/>
      <c r="V615" s="894"/>
    </row>
    <row r="616" spans="15:22" x14ac:dyDescent="0.25">
      <c r="O616" s="894"/>
      <c r="P616" s="894"/>
      <c r="Q616" s="894"/>
      <c r="R616" s="895"/>
      <c r="S616" s="895"/>
      <c r="T616" s="894"/>
      <c r="U616" s="894"/>
      <c r="V616" s="894"/>
    </row>
    <row r="617" spans="15:22" x14ac:dyDescent="0.25">
      <c r="O617" s="894"/>
      <c r="P617" s="894"/>
      <c r="Q617" s="894"/>
      <c r="R617" s="895"/>
      <c r="S617" s="895"/>
      <c r="T617" s="894"/>
      <c r="U617" s="894"/>
      <c r="V617" s="894"/>
    </row>
    <row r="618" spans="15:22" x14ac:dyDescent="0.25">
      <c r="O618" s="894"/>
      <c r="P618" s="894"/>
      <c r="Q618" s="894"/>
      <c r="R618" s="895"/>
      <c r="S618" s="895"/>
      <c r="T618" s="894"/>
      <c r="U618" s="894"/>
      <c r="V618" s="894"/>
    </row>
    <row r="619" spans="15:22" x14ac:dyDescent="0.25">
      <c r="O619" s="894"/>
      <c r="P619" s="894"/>
      <c r="Q619" s="894"/>
      <c r="R619" s="895"/>
      <c r="S619" s="895"/>
      <c r="T619" s="894"/>
      <c r="U619" s="894"/>
      <c r="V619" s="894"/>
    </row>
    <row r="620" spans="15:22" x14ac:dyDescent="0.25">
      <c r="O620" s="894"/>
      <c r="P620" s="894"/>
      <c r="Q620" s="894"/>
      <c r="R620" s="895"/>
      <c r="S620" s="895"/>
      <c r="T620" s="894"/>
      <c r="U620" s="894"/>
      <c r="V620" s="894"/>
    </row>
    <row r="621" spans="15:22" x14ac:dyDescent="0.25">
      <c r="O621" s="894"/>
      <c r="P621" s="894"/>
      <c r="Q621" s="894"/>
      <c r="R621" s="895"/>
      <c r="S621" s="895"/>
      <c r="T621" s="894"/>
      <c r="U621" s="894"/>
      <c r="V621" s="894"/>
    </row>
    <row r="622" spans="15:22" x14ac:dyDescent="0.25">
      <c r="O622" s="894"/>
      <c r="P622" s="894"/>
      <c r="Q622" s="894"/>
      <c r="R622" s="895"/>
      <c r="S622" s="895"/>
      <c r="T622" s="894"/>
      <c r="U622" s="894"/>
      <c r="V622" s="894"/>
    </row>
    <row r="623" spans="15:22" x14ac:dyDescent="0.25">
      <c r="O623" s="894"/>
      <c r="P623" s="894"/>
      <c r="Q623" s="894"/>
      <c r="R623" s="895"/>
      <c r="S623" s="895"/>
      <c r="T623" s="894"/>
      <c r="U623" s="894"/>
      <c r="V623" s="894"/>
    </row>
    <row r="624" spans="15:22" x14ac:dyDescent="0.25">
      <c r="O624" s="894"/>
      <c r="P624" s="894"/>
      <c r="Q624" s="894"/>
      <c r="R624" s="895"/>
      <c r="S624" s="895"/>
      <c r="T624" s="894"/>
      <c r="U624" s="894"/>
      <c r="V624" s="894"/>
    </row>
    <row r="625" spans="15:22" x14ac:dyDescent="0.25">
      <c r="O625" s="894"/>
      <c r="P625" s="894"/>
      <c r="Q625" s="894"/>
      <c r="R625" s="895"/>
      <c r="S625" s="895"/>
      <c r="T625" s="894"/>
      <c r="U625" s="894"/>
      <c r="V625" s="894"/>
    </row>
    <row r="626" spans="15:22" x14ac:dyDescent="0.25">
      <c r="O626" s="894"/>
      <c r="P626" s="894"/>
      <c r="Q626" s="894"/>
      <c r="R626" s="895"/>
      <c r="S626" s="895"/>
      <c r="T626" s="894"/>
      <c r="U626" s="894"/>
      <c r="V626" s="894"/>
    </row>
    <row r="627" spans="15:22" x14ac:dyDescent="0.25">
      <c r="O627" s="894"/>
      <c r="P627" s="894"/>
      <c r="Q627" s="894"/>
      <c r="R627" s="895"/>
      <c r="S627" s="895"/>
      <c r="T627" s="894"/>
      <c r="U627" s="894"/>
      <c r="V627" s="894"/>
    </row>
    <row r="628" spans="15:22" x14ac:dyDescent="0.25">
      <c r="O628" s="894"/>
      <c r="P628" s="894"/>
      <c r="Q628" s="894"/>
      <c r="R628" s="895"/>
      <c r="S628" s="895"/>
      <c r="T628" s="894"/>
      <c r="U628" s="894"/>
      <c r="V628" s="894"/>
    </row>
    <row r="629" spans="15:22" x14ac:dyDescent="0.25">
      <c r="O629" s="894"/>
      <c r="P629" s="894"/>
      <c r="Q629" s="894"/>
      <c r="R629" s="895"/>
      <c r="S629" s="895"/>
      <c r="T629" s="894"/>
      <c r="U629" s="894"/>
      <c r="V629" s="894"/>
    </row>
    <row r="630" spans="15:22" x14ac:dyDescent="0.25">
      <c r="O630" s="894"/>
      <c r="P630" s="894"/>
      <c r="Q630" s="894"/>
      <c r="R630" s="895"/>
      <c r="S630" s="895"/>
      <c r="T630" s="894"/>
      <c r="U630" s="894"/>
      <c r="V630" s="894"/>
    </row>
    <row r="631" spans="15:22" x14ac:dyDescent="0.25">
      <c r="O631" s="894"/>
      <c r="P631" s="894"/>
      <c r="Q631" s="894"/>
      <c r="R631" s="895"/>
      <c r="S631" s="895"/>
      <c r="T631" s="894"/>
      <c r="U631" s="894"/>
      <c r="V631" s="894"/>
    </row>
    <row r="632" spans="15:22" x14ac:dyDescent="0.25">
      <c r="O632" s="894"/>
      <c r="P632" s="894"/>
      <c r="Q632" s="894"/>
      <c r="R632" s="895"/>
      <c r="S632" s="895"/>
      <c r="T632" s="894"/>
      <c r="U632" s="894"/>
      <c r="V632" s="894"/>
    </row>
    <row r="633" spans="15:22" x14ac:dyDescent="0.25">
      <c r="O633" s="894"/>
      <c r="P633" s="894"/>
      <c r="Q633" s="894"/>
      <c r="R633" s="895"/>
      <c r="S633" s="895"/>
      <c r="T633" s="894"/>
      <c r="U633" s="894"/>
      <c r="V633" s="894"/>
    </row>
    <row r="634" spans="15:22" x14ac:dyDescent="0.25">
      <c r="O634" s="894"/>
      <c r="P634" s="894"/>
      <c r="Q634" s="894"/>
      <c r="R634" s="895"/>
      <c r="S634" s="895"/>
      <c r="T634" s="894"/>
      <c r="U634" s="894"/>
      <c r="V634" s="894"/>
    </row>
    <row r="635" spans="15:22" x14ac:dyDescent="0.25">
      <c r="O635" s="894"/>
      <c r="P635" s="894"/>
      <c r="Q635" s="894"/>
      <c r="R635" s="895"/>
      <c r="S635" s="895"/>
      <c r="T635" s="894"/>
      <c r="U635" s="894"/>
      <c r="V635" s="894"/>
    </row>
    <row r="636" spans="15:22" x14ac:dyDescent="0.25">
      <c r="O636" s="894"/>
      <c r="P636" s="894"/>
      <c r="Q636" s="894"/>
      <c r="R636" s="895"/>
      <c r="S636" s="895"/>
      <c r="T636" s="894"/>
      <c r="U636" s="894"/>
      <c r="V636" s="894"/>
    </row>
    <row r="637" spans="15:22" x14ac:dyDescent="0.25">
      <c r="O637" s="894"/>
      <c r="P637" s="894"/>
      <c r="Q637" s="894"/>
      <c r="R637" s="895"/>
      <c r="S637" s="895"/>
      <c r="T637" s="894"/>
      <c r="U637" s="894"/>
      <c r="V637" s="894"/>
    </row>
    <row r="638" spans="15:22" x14ac:dyDescent="0.25">
      <c r="O638" s="894"/>
      <c r="P638" s="894"/>
      <c r="Q638" s="894"/>
      <c r="R638" s="895"/>
      <c r="S638" s="895"/>
      <c r="T638" s="894"/>
      <c r="U638" s="894"/>
      <c r="V638" s="894"/>
    </row>
    <row r="639" spans="15:22" x14ac:dyDescent="0.25">
      <c r="O639" s="894"/>
      <c r="P639" s="894"/>
      <c r="Q639" s="894"/>
      <c r="R639" s="895"/>
      <c r="S639" s="895"/>
      <c r="T639" s="894"/>
      <c r="U639" s="894"/>
      <c r="V639" s="894"/>
    </row>
    <row r="640" spans="15:22" x14ac:dyDescent="0.25">
      <c r="O640" s="894"/>
      <c r="P640" s="894"/>
      <c r="Q640" s="894"/>
      <c r="R640" s="895"/>
      <c r="S640" s="895"/>
      <c r="T640" s="894"/>
      <c r="U640" s="894"/>
      <c r="V640" s="894"/>
    </row>
    <row r="641" spans="15:22" x14ac:dyDescent="0.25">
      <c r="O641" s="894"/>
      <c r="P641" s="894"/>
      <c r="Q641" s="894"/>
      <c r="R641" s="895"/>
      <c r="S641" s="895"/>
      <c r="T641" s="894"/>
      <c r="U641" s="894"/>
      <c r="V641" s="894"/>
    </row>
    <row r="642" spans="15:22" x14ac:dyDescent="0.25">
      <c r="O642" s="894"/>
      <c r="P642" s="894"/>
      <c r="Q642" s="894"/>
      <c r="R642" s="895"/>
      <c r="S642" s="895"/>
      <c r="T642" s="894"/>
      <c r="U642" s="894"/>
      <c r="V642" s="894"/>
    </row>
    <row r="643" spans="15:22" x14ac:dyDescent="0.25">
      <c r="O643" s="894"/>
      <c r="P643" s="894"/>
      <c r="Q643" s="894"/>
      <c r="R643" s="895"/>
      <c r="S643" s="895"/>
      <c r="T643" s="894"/>
      <c r="U643" s="894"/>
      <c r="V643" s="894"/>
    </row>
    <row r="644" spans="15:22" x14ac:dyDescent="0.25">
      <c r="O644" s="894"/>
      <c r="P644" s="894"/>
      <c r="Q644" s="894"/>
      <c r="R644" s="895"/>
      <c r="S644" s="895"/>
      <c r="T644" s="894"/>
      <c r="U644" s="894"/>
      <c r="V644" s="894"/>
    </row>
    <row r="645" spans="15:22" x14ac:dyDescent="0.25">
      <c r="O645" s="894"/>
      <c r="P645" s="894"/>
      <c r="Q645" s="894"/>
      <c r="R645" s="895"/>
      <c r="S645" s="895"/>
      <c r="T645" s="894"/>
      <c r="U645" s="894"/>
      <c r="V645" s="894"/>
    </row>
    <row r="646" spans="15:22" x14ac:dyDescent="0.25">
      <c r="O646" s="894"/>
      <c r="P646" s="894"/>
      <c r="Q646" s="894"/>
      <c r="R646" s="895"/>
      <c r="S646" s="895"/>
      <c r="T646" s="894"/>
      <c r="U646" s="894"/>
      <c r="V646" s="894"/>
    </row>
    <row r="647" spans="15:22" x14ac:dyDescent="0.25">
      <c r="O647" s="894"/>
      <c r="P647" s="894"/>
      <c r="Q647" s="894"/>
      <c r="R647" s="895"/>
      <c r="S647" s="895"/>
      <c r="T647" s="894"/>
      <c r="U647" s="894"/>
      <c r="V647" s="894"/>
    </row>
    <row r="648" spans="15:22" x14ac:dyDescent="0.25">
      <c r="O648" s="894"/>
      <c r="P648" s="894"/>
      <c r="Q648" s="894"/>
      <c r="R648" s="895"/>
      <c r="S648" s="895"/>
      <c r="T648" s="894"/>
      <c r="U648" s="894"/>
      <c r="V648" s="894"/>
    </row>
    <row r="649" spans="15:22" x14ac:dyDescent="0.25">
      <c r="O649" s="894"/>
      <c r="P649" s="894"/>
      <c r="Q649" s="894"/>
      <c r="R649" s="895"/>
      <c r="S649" s="895"/>
      <c r="T649" s="894"/>
      <c r="U649" s="894"/>
      <c r="V649" s="894"/>
    </row>
    <row r="650" spans="15:22" x14ac:dyDescent="0.25">
      <c r="O650" s="894"/>
      <c r="P650" s="894"/>
      <c r="Q650" s="894"/>
      <c r="R650" s="895"/>
      <c r="S650" s="895"/>
      <c r="T650" s="894"/>
      <c r="U650" s="894"/>
      <c r="V650" s="894"/>
    </row>
    <row r="651" spans="15:22" x14ac:dyDescent="0.25">
      <c r="O651" s="894"/>
      <c r="P651" s="894"/>
      <c r="Q651" s="894"/>
      <c r="R651" s="895"/>
      <c r="S651" s="895"/>
      <c r="T651" s="894"/>
      <c r="U651" s="894"/>
      <c r="V651" s="894"/>
    </row>
    <row r="652" spans="15:22" x14ac:dyDescent="0.25">
      <c r="O652" s="894"/>
      <c r="P652" s="894"/>
      <c r="Q652" s="894"/>
      <c r="R652" s="895"/>
      <c r="S652" s="895"/>
      <c r="T652" s="894"/>
      <c r="U652" s="894"/>
      <c r="V652" s="894"/>
    </row>
    <row r="653" spans="15:22" x14ac:dyDescent="0.25">
      <c r="O653" s="894"/>
      <c r="P653" s="894"/>
      <c r="Q653" s="894"/>
      <c r="R653" s="895"/>
      <c r="S653" s="895"/>
      <c r="T653" s="894"/>
      <c r="U653" s="894"/>
      <c r="V653" s="894"/>
    </row>
    <row r="654" spans="15:22" x14ac:dyDescent="0.25">
      <c r="O654" s="894"/>
      <c r="P654" s="894"/>
      <c r="Q654" s="894"/>
      <c r="R654" s="895"/>
      <c r="S654" s="895"/>
      <c r="T654" s="894"/>
      <c r="U654" s="894"/>
      <c r="V654" s="894"/>
    </row>
    <row r="655" spans="15:22" x14ac:dyDescent="0.25">
      <c r="O655" s="894"/>
      <c r="P655" s="894"/>
      <c r="Q655" s="894"/>
      <c r="R655" s="895"/>
      <c r="S655" s="895"/>
      <c r="T655" s="894"/>
      <c r="U655" s="894"/>
      <c r="V655" s="894"/>
    </row>
    <row r="656" spans="15:22" x14ac:dyDescent="0.25">
      <c r="O656" s="894"/>
      <c r="P656" s="894"/>
      <c r="Q656" s="894"/>
      <c r="R656" s="895"/>
      <c r="S656" s="895"/>
      <c r="T656" s="894"/>
      <c r="U656" s="894"/>
      <c r="V656" s="894"/>
    </row>
    <row r="657" spans="15:22" x14ac:dyDescent="0.25">
      <c r="O657" s="894"/>
      <c r="P657" s="894"/>
      <c r="Q657" s="894"/>
      <c r="R657" s="895"/>
      <c r="S657" s="895"/>
      <c r="T657" s="894"/>
      <c r="U657" s="894"/>
      <c r="V657" s="894"/>
    </row>
    <row r="658" spans="15:22" x14ac:dyDescent="0.25">
      <c r="O658" s="894"/>
      <c r="P658" s="894"/>
      <c r="Q658" s="894"/>
      <c r="R658" s="895"/>
      <c r="S658" s="895"/>
      <c r="T658" s="894"/>
      <c r="U658" s="894"/>
      <c r="V658" s="894"/>
    </row>
    <row r="659" spans="15:22" x14ac:dyDescent="0.25">
      <c r="O659" s="894"/>
      <c r="P659" s="894"/>
      <c r="Q659" s="894"/>
      <c r="R659" s="895"/>
      <c r="S659" s="895"/>
      <c r="T659" s="894"/>
      <c r="U659" s="894"/>
      <c r="V659" s="894"/>
    </row>
    <row r="660" spans="15:22" x14ac:dyDescent="0.25">
      <c r="O660" s="894"/>
      <c r="P660" s="894"/>
      <c r="Q660" s="894"/>
      <c r="R660" s="895"/>
      <c r="S660" s="895"/>
      <c r="T660" s="894"/>
      <c r="U660" s="894"/>
      <c r="V660" s="894"/>
    </row>
    <row r="661" spans="15:22" x14ac:dyDescent="0.25">
      <c r="O661" s="894"/>
      <c r="P661" s="894"/>
      <c r="Q661" s="894"/>
      <c r="R661" s="895"/>
      <c r="S661" s="895"/>
      <c r="T661" s="894"/>
      <c r="U661" s="894"/>
      <c r="V661" s="894"/>
    </row>
    <row r="662" spans="15:22" x14ac:dyDescent="0.25">
      <c r="O662" s="894"/>
      <c r="P662" s="894"/>
      <c r="Q662" s="894"/>
      <c r="R662" s="895"/>
      <c r="S662" s="895"/>
      <c r="T662" s="894"/>
      <c r="U662" s="894"/>
      <c r="V662" s="894"/>
    </row>
    <row r="663" spans="15:22" x14ac:dyDescent="0.25">
      <c r="O663" s="894"/>
      <c r="P663" s="894"/>
      <c r="Q663" s="894"/>
      <c r="R663" s="895"/>
      <c r="S663" s="895"/>
      <c r="T663" s="894"/>
      <c r="U663" s="894"/>
      <c r="V663" s="894"/>
    </row>
    <row r="664" spans="15:22" x14ac:dyDescent="0.25">
      <c r="O664" s="894"/>
      <c r="P664" s="894"/>
      <c r="Q664" s="894"/>
      <c r="R664" s="895"/>
      <c r="S664" s="895"/>
      <c r="T664" s="894"/>
      <c r="U664" s="894"/>
      <c r="V664" s="894"/>
    </row>
    <row r="665" spans="15:22" x14ac:dyDescent="0.25">
      <c r="O665" s="894"/>
      <c r="P665" s="894"/>
      <c r="Q665" s="894"/>
      <c r="R665" s="895"/>
      <c r="S665" s="895"/>
      <c r="T665" s="894"/>
      <c r="U665" s="894"/>
      <c r="V665" s="894"/>
    </row>
    <row r="666" spans="15:22" x14ac:dyDescent="0.25">
      <c r="O666" s="894"/>
      <c r="P666" s="894"/>
      <c r="Q666" s="894"/>
      <c r="R666" s="895"/>
      <c r="S666" s="895"/>
      <c r="T666" s="894"/>
      <c r="U666" s="894"/>
      <c r="V666" s="894"/>
    </row>
    <row r="667" spans="15:22" x14ac:dyDescent="0.25">
      <c r="O667" s="894"/>
      <c r="P667" s="894"/>
      <c r="Q667" s="894"/>
      <c r="R667" s="895"/>
      <c r="S667" s="895"/>
      <c r="T667" s="894"/>
      <c r="U667" s="894"/>
      <c r="V667" s="894"/>
    </row>
    <row r="668" spans="15:22" x14ac:dyDescent="0.25">
      <c r="O668" s="894"/>
      <c r="P668" s="894"/>
      <c r="Q668" s="894"/>
      <c r="R668" s="895"/>
      <c r="S668" s="895"/>
      <c r="T668" s="894"/>
      <c r="U668" s="894"/>
      <c r="V668" s="894"/>
    </row>
    <row r="669" spans="15:22" x14ac:dyDescent="0.25">
      <c r="O669" s="894"/>
      <c r="P669" s="894"/>
      <c r="Q669" s="894"/>
      <c r="R669" s="895"/>
      <c r="S669" s="895"/>
      <c r="T669" s="894"/>
      <c r="U669" s="894"/>
      <c r="V669" s="894"/>
    </row>
    <row r="670" spans="15:22" x14ac:dyDescent="0.25">
      <c r="O670" s="894"/>
      <c r="P670" s="894"/>
      <c r="Q670" s="894"/>
      <c r="R670" s="895"/>
      <c r="S670" s="895"/>
      <c r="T670" s="894"/>
      <c r="U670" s="894"/>
      <c r="V670" s="894"/>
    </row>
    <row r="671" spans="15:22" x14ac:dyDescent="0.25">
      <c r="O671" s="894"/>
      <c r="P671" s="894"/>
      <c r="Q671" s="894"/>
      <c r="R671" s="895"/>
      <c r="S671" s="895"/>
      <c r="T671" s="894"/>
      <c r="U671" s="894"/>
      <c r="V671" s="894"/>
    </row>
    <row r="672" spans="15:22" x14ac:dyDescent="0.25">
      <c r="O672" s="894"/>
      <c r="P672" s="894"/>
      <c r="Q672" s="894"/>
      <c r="R672" s="895"/>
      <c r="S672" s="895"/>
      <c r="T672" s="894"/>
      <c r="U672" s="894"/>
      <c r="V672" s="894"/>
    </row>
    <row r="673" spans="15:22" x14ac:dyDescent="0.25">
      <c r="O673" s="894"/>
      <c r="P673" s="894"/>
      <c r="Q673" s="894"/>
      <c r="R673" s="895"/>
      <c r="S673" s="895"/>
      <c r="T673" s="894"/>
      <c r="U673" s="894"/>
      <c r="V673" s="894"/>
    </row>
    <row r="674" spans="15:22" x14ac:dyDescent="0.25">
      <c r="O674" s="894"/>
      <c r="P674" s="894"/>
      <c r="Q674" s="894"/>
      <c r="R674" s="895"/>
      <c r="S674" s="895"/>
      <c r="T674" s="894"/>
      <c r="U674" s="894"/>
      <c r="V674" s="894"/>
    </row>
    <row r="675" spans="15:22" x14ac:dyDescent="0.25">
      <c r="O675" s="894"/>
      <c r="P675" s="894"/>
      <c r="Q675" s="894"/>
      <c r="R675" s="895"/>
      <c r="S675" s="895"/>
      <c r="T675" s="894"/>
      <c r="U675" s="894"/>
      <c r="V675" s="894"/>
    </row>
    <row r="676" spans="15:22" x14ac:dyDescent="0.25">
      <c r="O676" s="894"/>
      <c r="P676" s="894"/>
      <c r="Q676" s="894"/>
      <c r="R676" s="895"/>
      <c r="S676" s="895"/>
      <c r="T676" s="894"/>
      <c r="U676" s="894"/>
      <c r="V676" s="894"/>
    </row>
    <row r="677" spans="15:22" x14ac:dyDescent="0.25">
      <c r="O677" s="894"/>
      <c r="P677" s="894"/>
      <c r="Q677" s="894"/>
      <c r="R677" s="895"/>
      <c r="S677" s="895"/>
      <c r="T677" s="894"/>
      <c r="U677" s="894"/>
      <c r="V677" s="894"/>
    </row>
    <row r="678" spans="15:22" x14ac:dyDescent="0.25">
      <c r="O678" s="894"/>
      <c r="P678" s="894"/>
      <c r="Q678" s="894"/>
      <c r="R678" s="895"/>
      <c r="S678" s="895"/>
      <c r="T678" s="894"/>
      <c r="U678" s="894"/>
      <c r="V678" s="894"/>
    </row>
    <row r="679" spans="15:22" x14ac:dyDescent="0.25">
      <c r="O679" s="894"/>
      <c r="P679" s="894"/>
      <c r="Q679" s="894"/>
      <c r="R679" s="895"/>
      <c r="S679" s="895"/>
      <c r="T679" s="894"/>
      <c r="U679" s="894"/>
      <c r="V679" s="894"/>
    </row>
    <row r="680" spans="15:22" x14ac:dyDescent="0.25">
      <c r="O680" s="894"/>
      <c r="P680" s="894"/>
      <c r="Q680" s="894"/>
      <c r="R680" s="895"/>
      <c r="S680" s="895"/>
      <c r="T680" s="894"/>
      <c r="U680" s="894"/>
      <c r="V680" s="894"/>
    </row>
    <row r="681" spans="15:22" x14ac:dyDescent="0.25">
      <c r="O681" s="894"/>
      <c r="P681" s="894"/>
      <c r="Q681" s="894"/>
      <c r="R681" s="895"/>
      <c r="S681" s="895"/>
      <c r="T681" s="894"/>
      <c r="U681" s="894"/>
      <c r="V681" s="894"/>
    </row>
    <row r="682" spans="15:22" x14ac:dyDescent="0.25">
      <c r="O682" s="894"/>
      <c r="P682" s="894"/>
      <c r="Q682" s="894"/>
      <c r="R682" s="895"/>
      <c r="S682" s="895"/>
      <c r="T682" s="894"/>
      <c r="U682" s="894"/>
      <c r="V682" s="894"/>
    </row>
    <row r="683" spans="15:22" x14ac:dyDescent="0.25">
      <c r="O683" s="894"/>
      <c r="P683" s="894"/>
      <c r="Q683" s="894"/>
      <c r="R683" s="895"/>
      <c r="S683" s="895"/>
      <c r="T683" s="894"/>
      <c r="U683" s="894"/>
      <c r="V683" s="894"/>
    </row>
    <row r="684" spans="15:22" x14ac:dyDescent="0.25">
      <c r="O684" s="894"/>
      <c r="P684" s="894"/>
      <c r="Q684" s="894"/>
      <c r="R684" s="895"/>
      <c r="S684" s="895"/>
      <c r="T684" s="894"/>
      <c r="U684" s="894"/>
      <c r="V684" s="894"/>
    </row>
    <row r="685" spans="15:22" x14ac:dyDescent="0.25">
      <c r="O685" s="894"/>
      <c r="P685" s="894"/>
      <c r="Q685" s="894"/>
      <c r="R685" s="895"/>
      <c r="S685" s="895"/>
      <c r="T685" s="894"/>
      <c r="U685" s="894"/>
      <c r="V685" s="894"/>
    </row>
    <row r="686" spans="15:22" x14ac:dyDescent="0.25">
      <c r="O686" s="894"/>
      <c r="P686" s="894"/>
      <c r="Q686" s="894"/>
      <c r="R686" s="895"/>
      <c r="S686" s="895"/>
      <c r="T686" s="894"/>
      <c r="U686" s="894"/>
      <c r="V686" s="894"/>
    </row>
    <row r="687" spans="15:22" x14ac:dyDescent="0.25">
      <c r="O687" s="894"/>
      <c r="P687" s="894"/>
      <c r="Q687" s="894"/>
      <c r="R687" s="895"/>
      <c r="S687" s="895"/>
      <c r="T687" s="894"/>
      <c r="U687" s="894"/>
      <c r="V687" s="894"/>
    </row>
    <row r="688" spans="15:22" x14ac:dyDescent="0.25">
      <c r="O688" s="894"/>
      <c r="P688" s="894"/>
      <c r="Q688" s="894"/>
      <c r="R688" s="895"/>
      <c r="S688" s="895"/>
      <c r="T688" s="894"/>
      <c r="U688" s="894"/>
      <c r="V688" s="894"/>
    </row>
    <row r="689" spans="15:22" x14ac:dyDescent="0.25">
      <c r="O689" s="894"/>
      <c r="P689" s="894"/>
      <c r="Q689" s="894"/>
      <c r="R689" s="895"/>
      <c r="S689" s="895"/>
      <c r="T689" s="894"/>
      <c r="U689" s="894"/>
      <c r="V689" s="894"/>
    </row>
    <row r="690" spans="15:22" x14ac:dyDescent="0.25">
      <c r="O690" s="894"/>
      <c r="P690" s="894"/>
      <c r="Q690" s="894"/>
      <c r="R690" s="895"/>
      <c r="S690" s="895"/>
      <c r="T690" s="894"/>
      <c r="U690" s="894"/>
      <c r="V690" s="894"/>
    </row>
    <row r="691" spans="15:22" x14ac:dyDescent="0.25">
      <c r="O691" s="894"/>
      <c r="P691" s="894"/>
      <c r="Q691" s="894"/>
      <c r="R691" s="895"/>
      <c r="S691" s="895"/>
      <c r="T691" s="894"/>
      <c r="U691" s="894"/>
      <c r="V691" s="894"/>
    </row>
    <row r="692" spans="15:22" x14ac:dyDescent="0.25">
      <c r="O692" s="894"/>
      <c r="P692" s="894"/>
      <c r="Q692" s="894"/>
      <c r="R692" s="895"/>
      <c r="S692" s="895"/>
      <c r="T692" s="894"/>
      <c r="U692" s="894"/>
      <c r="V692" s="894"/>
    </row>
    <row r="693" spans="15:22" x14ac:dyDescent="0.25">
      <c r="O693" s="894"/>
      <c r="P693" s="894"/>
      <c r="Q693" s="894"/>
      <c r="R693" s="895"/>
      <c r="S693" s="895"/>
      <c r="T693" s="894"/>
      <c r="U693" s="894"/>
      <c r="V693" s="894"/>
    </row>
    <row r="694" spans="15:22" x14ac:dyDescent="0.25">
      <c r="O694" s="894"/>
      <c r="P694" s="894"/>
      <c r="Q694" s="894"/>
      <c r="R694" s="895"/>
      <c r="S694" s="895"/>
      <c r="T694" s="894"/>
      <c r="U694" s="894"/>
      <c r="V694" s="894"/>
    </row>
    <row r="695" spans="15:22" x14ac:dyDescent="0.25">
      <c r="O695" s="894"/>
      <c r="P695" s="894"/>
      <c r="Q695" s="894"/>
      <c r="R695" s="895"/>
      <c r="S695" s="895"/>
      <c r="T695" s="894"/>
      <c r="U695" s="894"/>
      <c r="V695" s="894"/>
    </row>
    <row r="696" spans="15:22" x14ac:dyDescent="0.25">
      <c r="O696" s="894"/>
      <c r="P696" s="894"/>
      <c r="Q696" s="894"/>
      <c r="R696" s="895"/>
      <c r="S696" s="895"/>
      <c r="T696" s="894"/>
      <c r="U696" s="894"/>
      <c r="V696" s="894"/>
    </row>
    <row r="697" spans="15:22" x14ac:dyDescent="0.25">
      <c r="O697" s="894"/>
      <c r="P697" s="894"/>
      <c r="Q697" s="894"/>
      <c r="R697" s="895"/>
      <c r="S697" s="895"/>
      <c r="T697" s="894"/>
      <c r="U697" s="894"/>
      <c r="V697" s="894"/>
    </row>
    <row r="698" spans="15:22" x14ac:dyDescent="0.25">
      <c r="O698" s="894"/>
      <c r="P698" s="894"/>
      <c r="Q698" s="894"/>
      <c r="R698" s="895"/>
      <c r="S698" s="895"/>
      <c r="T698" s="894"/>
      <c r="U698" s="894"/>
      <c r="V698" s="894"/>
    </row>
    <row r="699" spans="15:22" x14ac:dyDescent="0.25">
      <c r="O699" s="894"/>
      <c r="P699" s="894"/>
      <c r="Q699" s="894"/>
      <c r="R699" s="895"/>
      <c r="S699" s="895"/>
      <c r="T699" s="894"/>
      <c r="U699" s="894"/>
      <c r="V699" s="894"/>
    </row>
    <row r="700" spans="15:22" x14ac:dyDescent="0.25">
      <c r="O700" s="894"/>
      <c r="P700" s="894"/>
      <c r="Q700" s="894"/>
      <c r="R700" s="895"/>
      <c r="S700" s="895"/>
      <c r="T700" s="894"/>
      <c r="U700" s="894"/>
      <c r="V700" s="894"/>
    </row>
    <row r="701" spans="15:22" x14ac:dyDescent="0.25">
      <c r="O701" s="894"/>
      <c r="P701" s="894"/>
      <c r="Q701" s="894"/>
      <c r="R701" s="895"/>
      <c r="S701" s="895"/>
      <c r="T701" s="894"/>
      <c r="U701" s="894"/>
      <c r="V701" s="894"/>
    </row>
    <row r="702" spans="15:22" x14ac:dyDescent="0.25">
      <c r="O702" s="894"/>
      <c r="P702" s="894"/>
      <c r="Q702" s="894"/>
      <c r="R702" s="895"/>
      <c r="S702" s="895"/>
      <c r="T702" s="894"/>
      <c r="U702" s="894"/>
      <c r="V702" s="894"/>
    </row>
    <row r="703" spans="15:22" x14ac:dyDescent="0.25">
      <c r="O703" s="894"/>
      <c r="P703" s="894"/>
      <c r="Q703" s="894"/>
      <c r="R703" s="895"/>
      <c r="S703" s="895"/>
      <c r="T703" s="894"/>
      <c r="U703" s="894"/>
      <c r="V703" s="894"/>
    </row>
    <row r="704" spans="15:22" x14ac:dyDescent="0.25">
      <c r="O704" s="894"/>
      <c r="P704" s="894"/>
      <c r="Q704" s="894"/>
      <c r="R704" s="895"/>
      <c r="S704" s="895"/>
      <c r="T704" s="894"/>
      <c r="U704" s="894"/>
      <c r="V704" s="894"/>
    </row>
    <row r="705" spans="15:22" x14ac:dyDescent="0.25">
      <c r="O705" s="894"/>
      <c r="P705" s="894"/>
      <c r="Q705" s="894"/>
      <c r="R705" s="895"/>
      <c r="S705" s="895"/>
      <c r="T705" s="894"/>
      <c r="U705" s="894"/>
      <c r="V705" s="894"/>
    </row>
    <row r="706" spans="15:22" x14ac:dyDescent="0.25">
      <c r="O706" s="894"/>
      <c r="P706" s="894"/>
      <c r="Q706" s="894"/>
      <c r="R706" s="895"/>
      <c r="S706" s="895"/>
      <c r="T706" s="894"/>
      <c r="U706" s="894"/>
      <c r="V706" s="894"/>
    </row>
    <row r="707" spans="15:22" x14ac:dyDescent="0.25">
      <c r="O707" s="894"/>
      <c r="P707" s="894"/>
      <c r="Q707" s="894"/>
      <c r="R707" s="895"/>
      <c r="S707" s="895"/>
      <c r="T707" s="894"/>
      <c r="U707" s="894"/>
      <c r="V707" s="894"/>
    </row>
    <row r="708" spans="15:22" x14ac:dyDescent="0.25">
      <c r="O708" s="894"/>
      <c r="P708" s="894"/>
      <c r="Q708" s="894"/>
      <c r="R708" s="895"/>
      <c r="S708" s="895"/>
      <c r="T708" s="894"/>
      <c r="U708" s="894"/>
      <c r="V708" s="894"/>
    </row>
    <row r="709" spans="15:22" x14ac:dyDescent="0.25">
      <c r="O709" s="894"/>
      <c r="P709" s="894"/>
      <c r="Q709" s="894"/>
      <c r="R709" s="895"/>
      <c r="S709" s="895"/>
      <c r="T709" s="894"/>
      <c r="U709" s="894"/>
      <c r="V709" s="894"/>
    </row>
    <row r="710" spans="15:22" x14ac:dyDescent="0.25">
      <c r="O710" s="894"/>
      <c r="P710" s="894"/>
      <c r="Q710" s="894"/>
      <c r="R710" s="895"/>
      <c r="S710" s="895"/>
      <c r="T710" s="894"/>
      <c r="U710" s="894"/>
      <c r="V710" s="894"/>
    </row>
    <row r="711" spans="15:22" x14ac:dyDescent="0.25">
      <c r="O711" s="894"/>
      <c r="P711" s="894"/>
      <c r="Q711" s="894"/>
      <c r="R711" s="895"/>
      <c r="S711" s="895"/>
      <c r="T711" s="894"/>
      <c r="U711" s="894"/>
      <c r="V711" s="894"/>
    </row>
    <row r="712" spans="15:22" x14ac:dyDescent="0.25">
      <c r="O712" s="894"/>
      <c r="P712" s="894"/>
      <c r="Q712" s="894"/>
      <c r="R712" s="895"/>
      <c r="S712" s="895"/>
      <c r="T712" s="894"/>
      <c r="U712" s="894"/>
      <c r="V712" s="894"/>
    </row>
    <row r="713" spans="15:22" x14ac:dyDescent="0.25">
      <c r="O713" s="894"/>
      <c r="P713" s="894"/>
      <c r="Q713" s="894"/>
      <c r="R713" s="895"/>
      <c r="S713" s="895"/>
      <c r="T713" s="894"/>
      <c r="U713" s="894"/>
      <c r="V713" s="894"/>
    </row>
    <row r="714" spans="15:22" x14ac:dyDescent="0.25">
      <c r="O714" s="894"/>
      <c r="P714" s="894"/>
      <c r="Q714" s="894"/>
      <c r="R714" s="895"/>
      <c r="S714" s="895"/>
      <c r="T714" s="894"/>
      <c r="U714" s="894"/>
      <c r="V714" s="894"/>
    </row>
    <row r="715" spans="15:22" x14ac:dyDescent="0.25">
      <c r="O715" s="894"/>
      <c r="P715" s="894"/>
      <c r="Q715" s="894"/>
      <c r="R715" s="895"/>
      <c r="S715" s="895"/>
      <c r="T715" s="894"/>
      <c r="U715" s="894"/>
      <c r="V715" s="894"/>
    </row>
    <row r="716" spans="15:22" x14ac:dyDescent="0.25">
      <c r="O716" s="894"/>
      <c r="P716" s="894"/>
      <c r="Q716" s="894"/>
      <c r="R716" s="895"/>
      <c r="S716" s="895"/>
      <c r="T716" s="894"/>
      <c r="U716" s="894"/>
      <c r="V716" s="894"/>
    </row>
    <row r="717" spans="15:22" x14ac:dyDescent="0.25">
      <c r="O717" s="894"/>
      <c r="P717" s="894"/>
      <c r="Q717" s="894"/>
      <c r="R717" s="895"/>
      <c r="S717" s="895"/>
      <c r="T717" s="894"/>
      <c r="U717" s="894"/>
      <c r="V717" s="894"/>
    </row>
    <row r="718" spans="15:22" x14ac:dyDescent="0.25">
      <c r="O718" s="894"/>
      <c r="P718" s="894"/>
      <c r="Q718" s="894"/>
      <c r="R718" s="895"/>
      <c r="S718" s="895"/>
      <c r="T718" s="894"/>
      <c r="U718" s="894"/>
      <c r="V718" s="894"/>
    </row>
    <row r="719" spans="15:22" x14ac:dyDescent="0.25">
      <c r="O719" s="894"/>
      <c r="P719" s="894"/>
      <c r="Q719" s="894"/>
      <c r="R719" s="895"/>
      <c r="S719" s="895"/>
      <c r="T719" s="894"/>
      <c r="U719" s="894"/>
      <c r="V719" s="894"/>
    </row>
    <row r="720" spans="15:22" x14ac:dyDescent="0.25">
      <c r="O720" s="894"/>
      <c r="P720" s="894"/>
      <c r="Q720" s="894"/>
      <c r="R720" s="895"/>
      <c r="S720" s="895"/>
      <c r="T720" s="894"/>
      <c r="U720" s="894"/>
      <c r="V720" s="894"/>
    </row>
    <row r="721" spans="15:22" x14ac:dyDescent="0.25">
      <c r="O721" s="894"/>
      <c r="P721" s="894"/>
      <c r="Q721" s="894"/>
      <c r="R721" s="895"/>
      <c r="S721" s="895"/>
      <c r="T721" s="894"/>
      <c r="U721" s="894"/>
      <c r="V721" s="894"/>
    </row>
    <row r="722" spans="15:22" x14ac:dyDescent="0.25">
      <c r="O722" s="894"/>
      <c r="P722" s="894"/>
      <c r="Q722" s="894"/>
      <c r="R722" s="895"/>
      <c r="S722" s="895"/>
      <c r="T722" s="894"/>
      <c r="U722" s="894"/>
      <c r="V722" s="894"/>
    </row>
    <row r="723" spans="15:22" x14ac:dyDescent="0.25">
      <c r="O723" s="894"/>
      <c r="P723" s="894"/>
      <c r="Q723" s="894"/>
      <c r="R723" s="895"/>
      <c r="S723" s="895"/>
      <c r="T723" s="894"/>
      <c r="U723" s="894"/>
      <c r="V723" s="894"/>
    </row>
    <row r="724" spans="15:22" x14ac:dyDescent="0.25">
      <c r="O724" s="894"/>
      <c r="P724" s="894"/>
      <c r="Q724" s="894"/>
      <c r="R724" s="895"/>
      <c r="S724" s="895"/>
      <c r="T724" s="894"/>
      <c r="U724" s="894"/>
      <c r="V724" s="894"/>
    </row>
    <row r="725" spans="15:22" x14ac:dyDescent="0.25">
      <c r="O725" s="894"/>
      <c r="P725" s="894"/>
      <c r="Q725" s="894"/>
      <c r="R725" s="895"/>
      <c r="S725" s="895"/>
      <c r="T725" s="894"/>
      <c r="U725" s="894"/>
      <c r="V725" s="894"/>
    </row>
    <row r="726" spans="15:22" x14ac:dyDescent="0.25">
      <c r="O726" s="894"/>
      <c r="P726" s="894"/>
      <c r="Q726" s="894"/>
      <c r="R726" s="895"/>
      <c r="S726" s="895"/>
      <c r="T726" s="894"/>
      <c r="U726" s="894"/>
      <c r="V726" s="894"/>
    </row>
    <row r="727" spans="15:22" x14ac:dyDescent="0.25">
      <c r="O727" s="894"/>
      <c r="P727" s="894"/>
      <c r="Q727" s="894"/>
      <c r="R727" s="895"/>
      <c r="S727" s="895"/>
      <c r="T727" s="894"/>
      <c r="U727" s="894"/>
      <c r="V727" s="894"/>
    </row>
    <row r="728" spans="15:22" x14ac:dyDescent="0.25">
      <c r="O728" s="894"/>
      <c r="P728" s="894"/>
      <c r="Q728" s="894"/>
      <c r="R728" s="895"/>
      <c r="S728" s="895"/>
      <c r="T728" s="894"/>
      <c r="U728" s="894"/>
      <c r="V728" s="894"/>
    </row>
    <row r="729" spans="15:22" x14ac:dyDescent="0.25">
      <c r="O729" s="894"/>
      <c r="P729" s="894"/>
      <c r="Q729" s="894"/>
      <c r="R729" s="895"/>
      <c r="S729" s="895"/>
      <c r="T729" s="894"/>
      <c r="U729" s="894"/>
      <c r="V729" s="894"/>
    </row>
    <row r="730" spans="15:22" x14ac:dyDescent="0.25">
      <c r="O730" s="894"/>
      <c r="P730" s="894"/>
      <c r="Q730" s="894"/>
      <c r="R730" s="895"/>
      <c r="S730" s="895"/>
      <c r="T730" s="894"/>
      <c r="U730" s="894"/>
      <c r="V730" s="894"/>
    </row>
    <row r="731" spans="15:22" x14ac:dyDescent="0.25">
      <c r="O731" s="894"/>
      <c r="P731" s="894"/>
      <c r="Q731" s="894"/>
      <c r="R731" s="895"/>
      <c r="S731" s="895"/>
      <c r="T731" s="894"/>
      <c r="U731" s="894"/>
      <c r="V731" s="894"/>
    </row>
    <row r="732" spans="15:22" x14ac:dyDescent="0.25">
      <c r="O732" s="894"/>
      <c r="P732" s="894"/>
      <c r="Q732" s="894"/>
      <c r="R732" s="895"/>
      <c r="S732" s="895"/>
      <c r="T732" s="894"/>
      <c r="U732" s="894"/>
      <c r="V732" s="894"/>
    </row>
    <row r="733" spans="15:22" x14ac:dyDescent="0.25">
      <c r="O733" s="894"/>
      <c r="P733" s="894"/>
      <c r="Q733" s="894"/>
      <c r="R733" s="895"/>
      <c r="S733" s="895"/>
      <c r="T733" s="894"/>
      <c r="U733" s="894"/>
      <c r="V733" s="894"/>
    </row>
    <row r="734" spans="15:22" x14ac:dyDescent="0.25">
      <c r="O734" s="894"/>
      <c r="P734" s="894"/>
      <c r="Q734" s="894"/>
      <c r="R734" s="895"/>
      <c r="S734" s="895"/>
      <c r="T734" s="894"/>
      <c r="U734" s="894"/>
      <c r="V734" s="894"/>
    </row>
    <row r="735" spans="15:22" x14ac:dyDescent="0.25">
      <c r="O735" s="894"/>
      <c r="P735" s="894"/>
      <c r="Q735" s="894"/>
      <c r="R735" s="895"/>
      <c r="S735" s="895"/>
      <c r="T735" s="894"/>
      <c r="U735" s="894"/>
      <c r="V735" s="894"/>
    </row>
    <row r="736" spans="15:22" x14ac:dyDescent="0.25">
      <c r="O736" s="894"/>
      <c r="P736" s="894"/>
      <c r="Q736" s="894"/>
      <c r="R736" s="895"/>
      <c r="S736" s="895"/>
      <c r="T736" s="894"/>
      <c r="U736" s="894"/>
      <c r="V736" s="894"/>
    </row>
    <row r="737" spans="15:22" x14ac:dyDescent="0.25">
      <c r="O737" s="894"/>
      <c r="P737" s="894"/>
      <c r="Q737" s="894"/>
      <c r="R737" s="895"/>
      <c r="S737" s="895"/>
      <c r="T737" s="894"/>
      <c r="U737" s="894"/>
      <c r="V737" s="894"/>
    </row>
    <row r="738" spans="15:22" x14ac:dyDescent="0.25">
      <c r="O738" s="894"/>
      <c r="P738" s="894"/>
      <c r="Q738" s="894"/>
      <c r="R738" s="895"/>
      <c r="S738" s="895"/>
      <c r="T738" s="894"/>
      <c r="U738" s="894"/>
      <c r="V738" s="894"/>
    </row>
    <row r="739" spans="15:22" x14ac:dyDescent="0.25">
      <c r="O739" s="894"/>
      <c r="P739" s="894"/>
      <c r="Q739" s="894"/>
      <c r="R739" s="895"/>
      <c r="S739" s="895"/>
      <c r="T739" s="894"/>
      <c r="U739" s="894"/>
      <c r="V739" s="894"/>
    </row>
    <row r="740" spans="15:22" x14ac:dyDescent="0.25">
      <c r="O740" s="894"/>
      <c r="P740" s="894"/>
      <c r="Q740" s="894"/>
      <c r="R740" s="895"/>
      <c r="S740" s="895"/>
      <c r="T740" s="894"/>
      <c r="U740" s="894"/>
      <c r="V740" s="894"/>
    </row>
    <row r="741" spans="15:22" x14ac:dyDescent="0.25">
      <c r="O741" s="894"/>
      <c r="P741" s="894"/>
      <c r="Q741" s="894"/>
      <c r="R741" s="895"/>
      <c r="S741" s="895"/>
      <c r="T741" s="894"/>
      <c r="U741" s="894"/>
      <c r="V741" s="894"/>
    </row>
    <row r="742" spans="15:22" x14ac:dyDescent="0.25">
      <c r="O742" s="894"/>
      <c r="P742" s="894"/>
      <c r="Q742" s="894"/>
      <c r="R742" s="895"/>
      <c r="S742" s="895"/>
      <c r="T742" s="894"/>
      <c r="U742" s="894"/>
      <c r="V742" s="894"/>
    </row>
    <row r="743" spans="15:22" x14ac:dyDescent="0.25">
      <c r="O743" s="894"/>
      <c r="P743" s="894"/>
      <c r="Q743" s="894"/>
      <c r="R743" s="895"/>
      <c r="S743" s="895"/>
      <c r="T743" s="894"/>
      <c r="U743" s="894"/>
      <c r="V743" s="894"/>
    </row>
    <row r="744" spans="15:22" x14ac:dyDescent="0.25">
      <c r="O744" s="894"/>
      <c r="P744" s="894"/>
      <c r="Q744" s="894"/>
      <c r="R744" s="895"/>
      <c r="S744" s="895"/>
      <c r="T744" s="894"/>
      <c r="U744" s="894"/>
      <c r="V744" s="894"/>
    </row>
    <row r="745" spans="15:22" x14ac:dyDescent="0.25">
      <c r="O745" s="894"/>
      <c r="P745" s="894"/>
      <c r="Q745" s="894"/>
      <c r="R745" s="895"/>
      <c r="S745" s="895"/>
      <c r="T745" s="894"/>
      <c r="U745" s="894"/>
      <c r="V745" s="894"/>
    </row>
    <row r="746" spans="15:22" x14ac:dyDescent="0.25">
      <c r="O746" s="894"/>
      <c r="P746" s="894"/>
      <c r="Q746" s="894"/>
      <c r="R746" s="895"/>
      <c r="S746" s="895"/>
      <c r="T746" s="894"/>
      <c r="U746" s="894"/>
      <c r="V746" s="894"/>
    </row>
    <row r="747" spans="15:22" x14ac:dyDescent="0.25">
      <c r="O747" s="894"/>
      <c r="P747" s="894"/>
      <c r="Q747" s="894"/>
      <c r="R747" s="895"/>
      <c r="S747" s="895"/>
      <c r="T747" s="894"/>
      <c r="U747" s="894"/>
      <c r="V747" s="894"/>
    </row>
    <row r="748" spans="15:22" x14ac:dyDescent="0.25">
      <c r="O748" s="894"/>
      <c r="P748" s="894"/>
      <c r="Q748" s="894"/>
      <c r="R748" s="895"/>
      <c r="S748" s="895"/>
      <c r="T748" s="894"/>
      <c r="U748" s="894"/>
      <c r="V748" s="894"/>
    </row>
    <row r="749" spans="15:22" x14ac:dyDescent="0.25">
      <c r="O749" s="894"/>
      <c r="P749" s="894"/>
      <c r="Q749" s="894"/>
      <c r="R749" s="895"/>
      <c r="S749" s="895"/>
      <c r="T749" s="894"/>
      <c r="U749" s="894"/>
      <c r="V749" s="894"/>
    </row>
    <row r="750" spans="15:22" x14ac:dyDescent="0.25">
      <c r="O750" s="894"/>
      <c r="P750" s="894"/>
      <c r="Q750" s="894"/>
      <c r="R750" s="895"/>
      <c r="S750" s="895"/>
      <c r="T750" s="894"/>
      <c r="U750" s="894"/>
      <c r="V750" s="894"/>
    </row>
    <row r="751" spans="15:22" x14ac:dyDescent="0.25">
      <c r="O751" s="894"/>
      <c r="P751" s="894"/>
      <c r="Q751" s="894"/>
      <c r="R751" s="895"/>
      <c r="S751" s="895"/>
      <c r="T751" s="894"/>
      <c r="U751" s="894"/>
      <c r="V751" s="894"/>
    </row>
    <row r="752" spans="15:22" x14ac:dyDescent="0.25">
      <c r="O752" s="894"/>
      <c r="P752" s="894"/>
      <c r="Q752" s="894"/>
      <c r="R752" s="895"/>
      <c r="S752" s="895"/>
      <c r="T752" s="894"/>
      <c r="U752" s="894"/>
      <c r="V752" s="894"/>
    </row>
    <row r="753" spans="15:22" x14ac:dyDescent="0.25">
      <c r="O753" s="894"/>
      <c r="P753" s="894"/>
      <c r="Q753" s="894"/>
      <c r="R753" s="895"/>
      <c r="S753" s="895"/>
      <c r="T753" s="894"/>
      <c r="U753" s="894"/>
      <c r="V753" s="894"/>
    </row>
    <row r="754" spans="15:22" x14ac:dyDescent="0.25">
      <c r="O754" s="894"/>
      <c r="P754" s="894"/>
      <c r="Q754" s="894"/>
      <c r="R754" s="895"/>
      <c r="S754" s="895"/>
      <c r="T754" s="894"/>
      <c r="U754" s="894"/>
      <c r="V754" s="894"/>
    </row>
    <row r="755" spans="15:22" x14ac:dyDescent="0.25">
      <c r="O755" s="894"/>
      <c r="P755" s="894"/>
      <c r="Q755" s="894"/>
      <c r="R755" s="895"/>
      <c r="S755" s="895"/>
      <c r="T755" s="894"/>
      <c r="U755" s="894"/>
      <c r="V755" s="894"/>
    </row>
    <row r="756" spans="15:22" x14ac:dyDescent="0.25">
      <c r="O756" s="894"/>
      <c r="P756" s="894"/>
      <c r="Q756" s="894"/>
      <c r="R756" s="895"/>
      <c r="S756" s="895"/>
      <c r="T756" s="894"/>
      <c r="U756" s="894"/>
      <c r="V756" s="894"/>
    </row>
    <row r="757" spans="15:22" x14ac:dyDescent="0.25">
      <c r="O757" s="894"/>
      <c r="P757" s="894"/>
      <c r="Q757" s="894"/>
      <c r="R757" s="895"/>
      <c r="S757" s="895"/>
      <c r="T757" s="894"/>
      <c r="U757" s="894"/>
      <c r="V757" s="894"/>
    </row>
    <row r="758" spans="15:22" x14ac:dyDescent="0.25">
      <c r="O758" s="894"/>
      <c r="P758" s="894"/>
      <c r="Q758" s="894"/>
      <c r="R758" s="895"/>
      <c r="S758" s="895"/>
      <c r="T758" s="894"/>
      <c r="U758" s="894"/>
      <c r="V758" s="894"/>
    </row>
    <row r="759" spans="15:22" x14ac:dyDescent="0.25">
      <c r="O759" s="894"/>
      <c r="P759" s="894"/>
      <c r="Q759" s="894"/>
      <c r="R759" s="895"/>
      <c r="S759" s="895"/>
      <c r="T759" s="894"/>
      <c r="U759" s="894"/>
      <c r="V759" s="894"/>
    </row>
    <row r="760" spans="15:22" x14ac:dyDescent="0.25">
      <c r="O760" s="894"/>
      <c r="P760" s="894"/>
      <c r="Q760" s="894"/>
      <c r="R760" s="895"/>
      <c r="S760" s="895"/>
      <c r="T760" s="894"/>
      <c r="U760" s="894"/>
      <c r="V760" s="894"/>
    </row>
    <row r="761" spans="15:22" x14ac:dyDescent="0.25">
      <c r="O761" s="894"/>
      <c r="P761" s="894"/>
      <c r="Q761" s="894"/>
      <c r="R761" s="895"/>
      <c r="S761" s="895"/>
      <c r="T761" s="894"/>
      <c r="U761" s="894"/>
      <c r="V761" s="894"/>
    </row>
    <row r="762" spans="15:22" x14ac:dyDescent="0.25">
      <c r="O762" s="894"/>
      <c r="P762" s="894"/>
      <c r="Q762" s="894"/>
      <c r="R762" s="895"/>
      <c r="S762" s="895"/>
      <c r="T762" s="894"/>
      <c r="U762" s="894"/>
      <c r="V762" s="894"/>
    </row>
    <row r="763" spans="15:22" x14ac:dyDescent="0.25">
      <c r="O763" s="894"/>
      <c r="P763" s="894"/>
      <c r="Q763" s="894"/>
      <c r="R763" s="895"/>
      <c r="S763" s="895"/>
      <c r="T763" s="894"/>
      <c r="U763" s="894"/>
      <c r="V763" s="894"/>
    </row>
    <row r="764" spans="15:22" x14ac:dyDescent="0.25">
      <c r="O764" s="894"/>
      <c r="P764" s="894"/>
      <c r="Q764" s="894"/>
      <c r="R764" s="895"/>
      <c r="S764" s="895"/>
      <c r="T764" s="894"/>
      <c r="U764" s="894"/>
      <c r="V764" s="894"/>
    </row>
    <row r="765" spans="15:22" x14ac:dyDescent="0.25">
      <c r="O765" s="894"/>
      <c r="P765" s="894"/>
      <c r="Q765" s="894"/>
      <c r="R765" s="895"/>
      <c r="S765" s="895"/>
      <c r="T765" s="894"/>
      <c r="U765" s="894"/>
      <c r="V765" s="894"/>
    </row>
    <row r="766" spans="15:22" x14ac:dyDescent="0.25">
      <c r="O766" s="894"/>
      <c r="P766" s="894"/>
      <c r="Q766" s="894"/>
      <c r="R766" s="895"/>
      <c r="S766" s="895"/>
      <c r="T766" s="894"/>
      <c r="U766" s="894"/>
      <c r="V766" s="894"/>
    </row>
    <row r="767" spans="15:22" x14ac:dyDescent="0.25">
      <c r="O767" s="894"/>
      <c r="P767" s="894"/>
      <c r="Q767" s="894"/>
      <c r="R767" s="895"/>
      <c r="S767" s="895"/>
      <c r="T767" s="894"/>
      <c r="U767" s="894"/>
      <c r="V767" s="894"/>
    </row>
    <row r="768" spans="15:22" x14ac:dyDescent="0.25">
      <c r="O768" s="894"/>
      <c r="P768" s="894"/>
      <c r="Q768" s="894"/>
      <c r="R768" s="895"/>
      <c r="S768" s="895"/>
      <c r="T768" s="894"/>
      <c r="U768" s="894"/>
      <c r="V768" s="894"/>
    </row>
    <row r="769" spans="15:22" x14ac:dyDescent="0.25">
      <c r="O769" s="894"/>
      <c r="P769" s="894"/>
      <c r="Q769" s="894"/>
      <c r="R769" s="895"/>
      <c r="S769" s="895"/>
      <c r="T769" s="894"/>
      <c r="U769" s="894"/>
      <c r="V769" s="894"/>
    </row>
    <row r="770" spans="15:22" x14ac:dyDescent="0.25">
      <c r="O770" s="894"/>
      <c r="P770" s="894"/>
      <c r="Q770" s="894"/>
      <c r="R770" s="895"/>
      <c r="S770" s="895"/>
      <c r="T770" s="894"/>
      <c r="U770" s="894"/>
      <c r="V770" s="894"/>
    </row>
    <row r="771" spans="15:22" x14ac:dyDescent="0.25">
      <c r="O771" s="894"/>
      <c r="P771" s="894"/>
      <c r="Q771" s="894"/>
      <c r="R771" s="895"/>
      <c r="S771" s="895"/>
      <c r="T771" s="894"/>
      <c r="U771" s="894"/>
      <c r="V771" s="894"/>
    </row>
    <row r="772" spans="15:22" x14ac:dyDescent="0.25">
      <c r="O772" s="894"/>
      <c r="P772" s="894"/>
      <c r="Q772" s="894"/>
      <c r="R772" s="895"/>
      <c r="S772" s="895"/>
      <c r="T772" s="894"/>
      <c r="U772" s="894"/>
      <c r="V772" s="894"/>
    </row>
    <row r="773" spans="15:22" x14ac:dyDescent="0.25">
      <c r="O773" s="894"/>
      <c r="P773" s="894"/>
      <c r="Q773" s="894"/>
      <c r="R773" s="895"/>
      <c r="S773" s="895"/>
      <c r="T773" s="894"/>
      <c r="U773" s="894"/>
      <c r="V773" s="894"/>
    </row>
    <row r="774" spans="15:22" x14ac:dyDescent="0.25">
      <c r="O774" s="894"/>
      <c r="P774" s="894"/>
      <c r="Q774" s="894"/>
      <c r="R774" s="895"/>
      <c r="S774" s="895"/>
      <c r="T774" s="894"/>
      <c r="U774" s="894"/>
      <c r="V774" s="894"/>
    </row>
    <row r="775" spans="15:22" x14ac:dyDescent="0.25">
      <c r="O775" s="894"/>
      <c r="P775" s="894"/>
      <c r="Q775" s="894"/>
      <c r="R775" s="895"/>
      <c r="S775" s="895"/>
      <c r="T775" s="894"/>
      <c r="U775" s="894"/>
      <c r="V775" s="894"/>
    </row>
    <row r="776" spans="15:22" x14ac:dyDescent="0.25">
      <c r="O776" s="894"/>
      <c r="P776" s="894"/>
      <c r="Q776" s="894"/>
      <c r="R776" s="895"/>
      <c r="S776" s="895"/>
      <c r="T776" s="894"/>
      <c r="U776" s="894"/>
      <c r="V776" s="894"/>
    </row>
    <row r="777" spans="15:22" x14ac:dyDescent="0.25">
      <c r="O777" s="894"/>
      <c r="P777" s="894"/>
      <c r="Q777" s="894"/>
      <c r="R777" s="895"/>
      <c r="S777" s="895"/>
      <c r="T777" s="894"/>
      <c r="U777" s="894"/>
      <c r="V777" s="894"/>
    </row>
    <row r="778" spans="15:22" x14ac:dyDescent="0.25">
      <c r="O778" s="894"/>
      <c r="P778" s="894"/>
      <c r="Q778" s="894"/>
      <c r="R778" s="895"/>
      <c r="S778" s="895"/>
      <c r="T778" s="894"/>
      <c r="U778" s="894"/>
      <c r="V778" s="894"/>
    </row>
    <row r="779" spans="15:22" x14ac:dyDescent="0.25">
      <c r="O779" s="894"/>
      <c r="P779" s="894"/>
      <c r="Q779" s="894"/>
      <c r="R779" s="895"/>
      <c r="S779" s="895"/>
      <c r="T779" s="894"/>
      <c r="U779" s="894"/>
      <c r="V779" s="894"/>
    </row>
    <row r="780" spans="15:22" x14ac:dyDescent="0.25">
      <c r="O780" s="894"/>
      <c r="P780" s="894"/>
      <c r="Q780" s="894"/>
      <c r="R780" s="895"/>
      <c r="S780" s="895"/>
      <c r="T780" s="894"/>
      <c r="U780" s="894"/>
      <c r="V780" s="894"/>
    </row>
    <row r="781" spans="15:22" x14ac:dyDescent="0.25">
      <c r="O781" s="894"/>
      <c r="P781" s="894"/>
      <c r="Q781" s="894"/>
      <c r="R781" s="895"/>
      <c r="S781" s="895"/>
      <c r="T781" s="894"/>
      <c r="U781" s="894"/>
      <c r="V781" s="894"/>
    </row>
    <row r="782" spans="15:22" x14ac:dyDescent="0.25">
      <c r="O782" s="894"/>
      <c r="P782" s="894"/>
      <c r="Q782" s="894"/>
      <c r="R782" s="895"/>
      <c r="S782" s="895"/>
      <c r="T782" s="894"/>
      <c r="U782" s="894"/>
      <c r="V782" s="894"/>
    </row>
    <row r="783" spans="15:22" x14ac:dyDescent="0.25">
      <c r="O783" s="894"/>
      <c r="P783" s="894"/>
      <c r="Q783" s="894"/>
      <c r="R783" s="895"/>
      <c r="S783" s="895"/>
      <c r="T783" s="894"/>
      <c r="U783" s="894"/>
      <c r="V783" s="894"/>
    </row>
    <row r="784" spans="15:22" x14ac:dyDescent="0.25">
      <c r="O784" s="894"/>
      <c r="P784" s="894"/>
      <c r="Q784" s="894"/>
      <c r="R784" s="895"/>
      <c r="S784" s="895"/>
      <c r="T784" s="894"/>
      <c r="U784" s="894"/>
      <c r="V784" s="894"/>
    </row>
    <row r="785" spans="15:22" x14ac:dyDescent="0.25">
      <c r="O785" s="894"/>
      <c r="P785" s="894"/>
      <c r="Q785" s="894"/>
      <c r="R785" s="895"/>
      <c r="S785" s="895"/>
      <c r="T785" s="894"/>
      <c r="U785" s="894"/>
      <c r="V785" s="894"/>
    </row>
    <row r="786" spans="15:22" x14ac:dyDescent="0.25">
      <c r="O786" s="894"/>
      <c r="P786" s="894"/>
      <c r="Q786" s="894"/>
      <c r="R786" s="895"/>
      <c r="S786" s="895"/>
      <c r="T786" s="894"/>
      <c r="U786" s="894"/>
      <c r="V786" s="894"/>
    </row>
    <row r="787" spans="15:22" x14ac:dyDescent="0.25">
      <c r="O787" s="894"/>
      <c r="P787" s="894"/>
      <c r="Q787" s="894"/>
      <c r="R787" s="895"/>
      <c r="S787" s="895"/>
      <c r="T787" s="894"/>
      <c r="U787" s="894"/>
      <c r="V787" s="894"/>
    </row>
    <row r="788" spans="15:22" x14ac:dyDescent="0.25">
      <c r="O788" s="894"/>
      <c r="P788" s="894"/>
      <c r="Q788" s="894"/>
      <c r="R788" s="895"/>
      <c r="S788" s="895"/>
      <c r="T788" s="894"/>
      <c r="U788" s="894"/>
      <c r="V788" s="894"/>
    </row>
    <row r="789" spans="15:22" x14ac:dyDescent="0.25">
      <c r="O789" s="894"/>
      <c r="P789" s="894"/>
      <c r="Q789" s="894"/>
      <c r="R789" s="895"/>
      <c r="S789" s="895"/>
      <c r="T789" s="894"/>
      <c r="U789" s="894"/>
      <c r="V789" s="894"/>
    </row>
    <row r="790" spans="15:22" x14ac:dyDescent="0.25">
      <c r="O790" s="894"/>
      <c r="P790" s="894"/>
      <c r="Q790" s="894"/>
      <c r="R790" s="895"/>
      <c r="S790" s="895"/>
      <c r="T790" s="894"/>
      <c r="U790" s="894"/>
      <c r="V790" s="894"/>
    </row>
    <row r="791" spans="15:22" x14ac:dyDescent="0.25">
      <c r="O791" s="894"/>
      <c r="P791" s="894"/>
      <c r="Q791" s="894"/>
      <c r="R791" s="895"/>
      <c r="S791" s="895"/>
      <c r="T791" s="894"/>
      <c r="U791" s="894"/>
      <c r="V791" s="894"/>
    </row>
    <row r="792" spans="15:22" x14ac:dyDescent="0.25">
      <c r="O792" s="894"/>
      <c r="P792" s="894"/>
      <c r="Q792" s="894"/>
      <c r="R792" s="895"/>
      <c r="S792" s="895"/>
      <c r="T792" s="894"/>
      <c r="U792" s="894"/>
      <c r="V792" s="894"/>
    </row>
    <row r="793" spans="15:22" x14ac:dyDescent="0.25">
      <c r="O793" s="894"/>
      <c r="P793" s="894"/>
      <c r="Q793" s="894"/>
      <c r="R793" s="895"/>
      <c r="S793" s="895"/>
      <c r="T793" s="894"/>
      <c r="U793" s="894"/>
      <c r="V793" s="894"/>
    </row>
    <row r="794" spans="15:22" x14ac:dyDescent="0.25">
      <c r="O794" s="894"/>
      <c r="P794" s="894"/>
      <c r="Q794" s="894"/>
      <c r="R794" s="895"/>
      <c r="S794" s="895"/>
      <c r="T794" s="894"/>
      <c r="U794" s="894"/>
      <c r="V794" s="894"/>
    </row>
    <row r="795" spans="15:22" x14ac:dyDescent="0.25">
      <c r="O795" s="894"/>
      <c r="P795" s="894"/>
      <c r="Q795" s="894"/>
      <c r="R795" s="895"/>
      <c r="S795" s="895"/>
      <c r="T795" s="894"/>
      <c r="U795" s="894"/>
      <c r="V795" s="894"/>
    </row>
    <row r="796" spans="15:22" x14ac:dyDescent="0.25">
      <c r="O796" s="894"/>
      <c r="P796" s="894"/>
      <c r="Q796" s="894"/>
      <c r="R796" s="895"/>
      <c r="S796" s="895"/>
      <c r="T796" s="894"/>
      <c r="U796" s="894"/>
      <c r="V796" s="894"/>
    </row>
    <row r="797" spans="15:22" x14ac:dyDescent="0.25">
      <c r="O797" s="894"/>
      <c r="P797" s="894"/>
      <c r="Q797" s="894"/>
      <c r="R797" s="895"/>
      <c r="S797" s="895"/>
      <c r="T797" s="894"/>
      <c r="U797" s="894"/>
      <c r="V797" s="894"/>
    </row>
    <row r="798" spans="15:22" x14ac:dyDescent="0.25">
      <c r="O798" s="894"/>
      <c r="P798" s="894"/>
      <c r="Q798" s="894"/>
      <c r="R798" s="895"/>
      <c r="S798" s="895"/>
      <c r="T798" s="894"/>
      <c r="U798" s="894"/>
      <c r="V798" s="894"/>
    </row>
    <row r="799" spans="15:22" x14ac:dyDescent="0.25">
      <c r="O799" s="894"/>
      <c r="P799" s="894"/>
      <c r="Q799" s="894"/>
      <c r="R799" s="895"/>
      <c r="S799" s="895"/>
      <c r="T799" s="894"/>
      <c r="U799" s="894"/>
      <c r="V799" s="894"/>
    </row>
    <row r="800" spans="15:22" x14ac:dyDescent="0.25">
      <c r="O800" s="894"/>
      <c r="P800" s="894"/>
      <c r="Q800" s="894"/>
      <c r="R800" s="895"/>
      <c r="S800" s="895"/>
      <c r="T800" s="894"/>
      <c r="U800" s="894"/>
      <c r="V800" s="894"/>
    </row>
    <row r="801" spans="15:22" x14ac:dyDescent="0.25">
      <c r="O801" s="894"/>
      <c r="P801" s="894"/>
      <c r="Q801" s="894"/>
      <c r="R801" s="895"/>
      <c r="S801" s="895"/>
      <c r="T801" s="894"/>
      <c r="U801" s="894"/>
      <c r="V801" s="894"/>
    </row>
    <row r="802" spans="15:22" x14ac:dyDescent="0.25">
      <c r="O802" s="894"/>
      <c r="P802" s="894"/>
      <c r="Q802" s="894"/>
      <c r="R802" s="895"/>
      <c r="S802" s="895"/>
      <c r="T802" s="894"/>
      <c r="U802" s="894"/>
      <c r="V802" s="894"/>
    </row>
    <row r="803" spans="15:22" x14ac:dyDescent="0.25">
      <c r="O803" s="894"/>
      <c r="P803" s="894"/>
      <c r="Q803" s="894"/>
      <c r="R803" s="895"/>
      <c r="S803" s="895"/>
      <c r="T803" s="894"/>
      <c r="U803" s="894"/>
      <c r="V803" s="894"/>
    </row>
    <row r="804" spans="15:22" x14ac:dyDescent="0.25">
      <c r="O804" s="894"/>
      <c r="P804" s="894"/>
      <c r="Q804" s="894"/>
      <c r="R804" s="895"/>
      <c r="S804" s="895"/>
      <c r="T804" s="894"/>
      <c r="U804" s="894"/>
      <c r="V804" s="894"/>
    </row>
    <row r="805" spans="15:22" x14ac:dyDescent="0.25">
      <c r="O805" s="894"/>
      <c r="P805" s="894"/>
      <c r="Q805" s="894"/>
      <c r="R805" s="895"/>
      <c r="S805" s="895"/>
      <c r="T805" s="894"/>
      <c r="U805" s="894"/>
      <c r="V805" s="894"/>
    </row>
    <row r="806" spans="15:22" x14ac:dyDescent="0.25">
      <c r="O806" s="894"/>
      <c r="P806" s="894"/>
      <c r="Q806" s="894"/>
      <c r="R806" s="895"/>
      <c r="S806" s="895"/>
      <c r="T806" s="894"/>
      <c r="U806" s="894"/>
      <c r="V806" s="894"/>
    </row>
    <row r="807" spans="15:22" x14ac:dyDescent="0.25">
      <c r="O807" s="894"/>
      <c r="P807" s="894"/>
      <c r="Q807" s="894"/>
      <c r="R807" s="895"/>
      <c r="S807" s="895"/>
      <c r="T807" s="894"/>
      <c r="U807" s="894"/>
      <c r="V807" s="894"/>
    </row>
    <row r="808" spans="15:22" x14ac:dyDescent="0.25">
      <c r="O808" s="894"/>
      <c r="P808" s="894"/>
      <c r="Q808" s="894"/>
      <c r="R808" s="895"/>
      <c r="S808" s="895"/>
      <c r="T808" s="894"/>
      <c r="U808" s="894"/>
      <c r="V808" s="894"/>
    </row>
    <row r="809" spans="15:22" x14ac:dyDescent="0.25">
      <c r="O809" s="894"/>
      <c r="P809" s="894"/>
      <c r="Q809" s="894"/>
      <c r="R809" s="895"/>
      <c r="S809" s="895"/>
      <c r="T809" s="894"/>
      <c r="U809" s="894"/>
      <c r="V809" s="894"/>
    </row>
    <row r="810" spans="15:22" x14ac:dyDescent="0.25">
      <c r="O810" s="894"/>
      <c r="P810" s="894"/>
      <c r="Q810" s="894"/>
      <c r="R810" s="895"/>
      <c r="S810" s="895"/>
      <c r="T810" s="894"/>
      <c r="U810" s="894"/>
      <c r="V810" s="894"/>
    </row>
    <row r="811" spans="15:22" x14ac:dyDescent="0.25">
      <c r="O811" s="894"/>
      <c r="P811" s="894"/>
      <c r="Q811" s="894"/>
      <c r="R811" s="895"/>
      <c r="S811" s="895"/>
      <c r="T811" s="894"/>
      <c r="U811" s="894"/>
      <c r="V811" s="894"/>
    </row>
    <row r="812" spans="15:22" x14ac:dyDescent="0.25">
      <c r="O812" s="894"/>
      <c r="P812" s="894"/>
      <c r="Q812" s="894"/>
      <c r="R812" s="895"/>
      <c r="S812" s="895"/>
      <c r="T812" s="894"/>
      <c r="U812" s="894"/>
      <c r="V812" s="894"/>
    </row>
    <row r="813" spans="15:22" x14ac:dyDescent="0.25">
      <c r="O813" s="894"/>
      <c r="P813" s="894"/>
      <c r="Q813" s="894"/>
      <c r="R813" s="895"/>
      <c r="S813" s="895"/>
      <c r="T813" s="894"/>
      <c r="U813" s="894"/>
      <c r="V813" s="894"/>
    </row>
    <row r="814" spans="15:22" x14ac:dyDescent="0.25">
      <c r="O814" s="894"/>
      <c r="P814" s="894"/>
      <c r="Q814" s="894"/>
      <c r="R814" s="895"/>
      <c r="S814" s="895"/>
      <c r="T814" s="894"/>
      <c r="U814" s="894"/>
      <c r="V814" s="894"/>
    </row>
    <row r="815" spans="15:22" x14ac:dyDescent="0.25">
      <c r="O815" s="894"/>
      <c r="P815" s="894"/>
      <c r="Q815" s="894"/>
      <c r="R815" s="895"/>
      <c r="S815" s="895"/>
      <c r="T815" s="894"/>
      <c r="U815" s="894"/>
      <c r="V815" s="894"/>
    </row>
    <row r="816" spans="15:22" x14ac:dyDescent="0.25">
      <c r="O816" s="894"/>
      <c r="P816" s="894"/>
      <c r="Q816" s="894"/>
      <c r="R816" s="895"/>
      <c r="S816" s="895"/>
      <c r="T816" s="894"/>
      <c r="U816" s="894"/>
      <c r="V816" s="894"/>
    </row>
    <row r="817" spans="15:22" x14ac:dyDescent="0.25">
      <c r="O817" s="894"/>
      <c r="P817" s="894"/>
      <c r="Q817" s="894"/>
      <c r="R817" s="895"/>
      <c r="S817" s="895"/>
      <c r="T817" s="894"/>
      <c r="U817" s="894"/>
      <c r="V817" s="894"/>
    </row>
    <row r="818" spans="15:22" x14ac:dyDescent="0.25">
      <c r="O818" s="894"/>
      <c r="P818" s="894"/>
      <c r="Q818" s="894"/>
      <c r="R818" s="895"/>
      <c r="S818" s="895"/>
      <c r="T818" s="894"/>
      <c r="U818" s="894"/>
      <c r="V818" s="894"/>
    </row>
    <row r="819" spans="15:22" x14ac:dyDescent="0.25">
      <c r="O819" s="894"/>
      <c r="P819" s="894"/>
      <c r="Q819" s="894"/>
      <c r="R819" s="895"/>
      <c r="S819" s="895"/>
      <c r="T819" s="894"/>
      <c r="U819" s="894"/>
      <c r="V819" s="894"/>
    </row>
    <row r="820" spans="15:22" x14ac:dyDescent="0.25">
      <c r="O820" s="894"/>
      <c r="P820" s="894"/>
      <c r="Q820" s="894"/>
      <c r="R820" s="895"/>
      <c r="S820" s="895"/>
      <c r="T820" s="894"/>
      <c r="U820" s="894"/>
      <c r="V820" s="894"/>
    </row>
    <row r="821" spans="15:22" x14ac:dyDescent="0.25">
      <c r="O821" s="894"/>
      <c r="P821" s="894"/>
      <c r="Q821" s="894"/>
      <c r="R821" s="895"/>
      <c r="S821" s="895"/>
      <c r="T821" s="894"/>
      <c r="U821" s="894"/>
      <c r="V821" s="894"/>
    </row>
    <row r="822" spans="15:22" x14ac:dyDescent="0.25">
      <c r="O822" s="894"/>
      <c r="P822" s="894"/>
      <c r="Q822" s="894"/>
      <c r="R822" s="895"/>
      <c r="S822" s="895"/>
      <c r="T822" s="894"/>
      <c r="U822" s="894"/>
      <c r="V822" s="894"/>
    </row>
    <row r="823" spans="15:22" x14ac:dyDescent="0.25">
      <c r="O823" s="894"/>
      <c r="P823" s="894"/>
      <c r="Q823" s="894"/>
      <c r="R823" s="895"/>
      <c r="S823" s="895"/>
      <c r="T823" s="894"/>
      <c r="U823" s="894"/>
      <c r="V823" s="894"/>
    </row>
    <row r="824" spans="15:22" x14ac:dyDescent="0.25">
      <c r="O824" s="894"/>
      <c r="P824" s="894"/>
      <c r="Q824" s="894"/>
      <c r="R824" s="895"/>
      <c r="S824" s="895"/>
      <c r="T824" s="894"/>
      <c r="U824" s="894"/>
      <c r="V824" s="894"/>
    </row>
    <row r="825" spans="15:22" x14ac:dyDescent="0.25">
      <c r="O825" s="894"/>
      <c r="P825" s="894"/>
      <c r="Q825" s="894"/>
      <c r="R825" s="895"/>
      <c r="S825" s="895"/>
      <c r="T825" s="894"/>
      <c r="U825" s="894"/>
      <c r="V825" s="894"/>
    </row>
    <row r="826" spans="15:22" x14ac:dyDescent="0.25">
      <c r="O826" s="894"/>
      <c r="P826" s="894"/>
      <c r="Q826" s="894"/>
      <c r="R826" s="895"/>
      <c r="S826" s="895"/>
      <c r="T826" s="894"/>
      <c r="U826" s="894"/>
      <c r="V826" s="894"/>
    </row>
    <row r="827" spans="15:22" x14ac:dyDescent="0.25">
      <c r="O827" s="894"/>
      <c r="P827" s="894"/>
      <c r="Q827" s="894"/>
      <c r="R827" s="895"/>
      <c r="S827" s="895"/>
      <c r="T827" s="894"/>
      <c r="U827" s="894"/>
      <c r="V827" s="894"/>
    </row>
    <row r="828" spans="15:22" x14ac:dyDescent="0.25">
      <c r="O828" s="894"/>
      <c r="P828" s="894"/>
      <c r="Q828" s="894"/>
      <c r="R828" s="895"/>
      <c r="S828" s="895"/>
      <c r="T828" s="894"/>
      <c r="U828" s="894"/>
      <c r="V828" s="894"/>
    </row>
    <row r="829" spans="15:22" x14ac:dyDescent="0.25">
      <c r="O829" s="894"/>
      <c r="P829" s="894"/>
      <c r="Q829" s="894"/>
      <c r="R829" s="895"/>
      <c r="S829" s="895"/>
      <c r="T829" s="894"/>
      <c r="U829" s="894"/>
      <c r="V829" s="894"/>
    </row>
    <row r="830" spans="15:22" x14ac:dyDescent="0.25">
      <c r="O830" s="894"/>
      <c r="P830" s="894"/>
      <c r="Q830" s="894"/>
      <c r="R830" s="895"/>
      <c r="S830" s="895"/>
      <c r="T830" s="894"/>
      <c r="U830" s="894"/>
      <c r="V830" s="894"/>
    </row>
    <row r="831" spans="15:22" x14ac:dyDescent="0.25">
      <c r="O831" s="894"/>
      <c r="P831" s="894"/>
      <c r="Q831" s="894"/>
      <c r="R831" s="895"/>
      <c r="S831" s="895"/>
      <c r="T831" s="894"/>
      <c r="U831" s="894"/>
      <c r="V831" s="894"/>
    </row>
    <row r="832" spans="15:22" x14ac:dyDescent="0.25">
      <c r="O832" s="894"/>
      <c r="P832" s="894"/>
      <c r="Q832" s="894"/>
      <c r="R832" s="895"/>
      <c r="S832" s="895"/>
      <c r="T832" s="894"/>
      <c r="U832" s="894"/>
      <c r="V832" s="894"/>
    </row>
    <row r="833" spans="15:22" x14ac:dyDescent="0.25">
      <c r="O833" s="894"/>
      <c r="P833" s="894"/>
      <c r="Q833" s="894"/>
      <c r="R833" s="895"/>
      <c r="S833" s="895"/>
      <c r="T833" s="894"/>
      <c r="U833" s="894"/>
      <c r="V833" s="894"/>
    </row>
    <row r="834" spans="15:22" x14ac:dyDescent="0.25">
      <c r="O834" s="894"/>
      <c r="P834" s="894"/>
      <c r="Q834" s="894"/>
      <c r="R834" s="895"/>
      <c r="S834" s="895"/>
      <c r="T834" s="894"/>
      <c r="U834" s="894"/>
      <c r="V834" s="894"/>
    </row>
    <row r="835" spans="15:22" x14ac:dyDescent="0.25">
      <c r="O835" s="894"/>
      <c r="P835" s="894"/>
      <c r="Q835" s="894"/>
      <c r="R835" s="895"/>
      <c r="S835" s="895"/>
      <c r="T835" s="894"/>
      <c r="U835" s="894"/>
      <c r="V835" s="894"/>
    </row>
    <row r="836" spans="15:22" x14ac:dyDescent="0.25">
      <c r="O836" s="894"/>
      <c r="P836" s="894"/>
      <c r="Q836" s="894"/>
      <c r="R836" s="895"/>
      <c r="S836" s="895"/>
      <c r="T836" s="894"/>
      <c r="U836" s="894"/>
      <c r="V836" s="894"/>
    </row>
    <row r="837" spans="15:22" x14ac:dyDescent="0.25">
      <c r="O837" s="894"/>
      <c r="P837" s="894"/>
      <c r="Q837" s="894"/>
      <c r="R837" s="895"/>
      <c r="S837" s="895"/>
      <c r="T837" s="894"/>
      <c r="U837" s="894"/>
      <c r="V837" s="894"/>
    </row>
    <row r="838" spans="15:22" x14ac:dyDescent="0.25">
      <c r="O838" s="894"/>
      <c r="P838" s="894"/>
      <c r="Q838" s="894"/>
      <c r="R838" s="895"/>
      <c r="S838" s="895"/>
      <c r="T838" s="894"/>
      <c r="U838" s="894"/>
      <c r="V838" s="894"/>
    </row>
    <row r="839" spans="15:22" x14ac:dyDescent="0.25">
      <c r="O839" s="894"/>
      <c r="P839" s="894"/>
      <c r="Q839" s="894"/>
      <c r="R839" s="895"/>
      <c r="S839" s="895"/>
      <c r="T839" s="894"/>
      <c r="U839" s="894"/>
      <c r="V839" s="894"/>
    </row>
    <row r="840" spans="15:22" x14ac:dyDescent="0.25">
      <c r="O840" s="894"/>
      <c r="P840" s="894"/>
      <c r="Q840" s="894"/>
      <c r="R840" s="895"/>
      <c r="S840" s="895"/>
      <c r="T840" s="894"/>
      <c r="U840" s="894"/>
      <c r="V840" s="894"/>
    </row>
    <row r="841" spans="15:22" x14ac:dyDescent="0.25">
      <c r="O841" s="894"/>
      <c r="P841" s="894"/>
      <c r="Q841" s="894"/>
      <c r="R841" s="895"/>
      <c r="S841" s="895"/>
      <c r="T841" s="894"/>
      <c r="U841" s="894"/>
      <c r="V841" s="894"/>
    </row>
    <row r="842" spans="15:22" x14ac:dyDescent="0.25">
      <c r="O842" s="894"/>
      <c r="P842" s="894"/>
      <c r="Q842" s="894"/>
      <c r="R842" s="895"/>
      <c r="S842" s="895"/>
      <c r="T842" s="894"/>
      <c r="U842" s="894"/>
      <c r="V842" s="894"/>
    </row>
    <row r="843" spans="15:22" x14ac:dyDescent="0.25">
      <c r="O843" s="894"/>
      <c r="P843" s="894"/>
      <c r="Q843" s="894"/>
      <c r="R843" s="895"/>
      <c r="S843" s="895"/>
      <c r="T843" s="894"/>
      <c r="U843" s="894"/>
      <c r="V843" s="894"/>
    </row>
    <row r="844" spans="15:22" x14ac:dyDescent="0.25">
      <c r="O844" s="894"/>
      <c r="P844" s="894"/>
      <c r="Q844" s="894"/>
      <c r="R844" s="895"/>
      <c r="S844" s="895"/>
      <c r="T844" s="894"/>
      <c r="U844" s="894"/>
      <c r="V844" s="894"/>
    </row>
    <row r="845" spans="15:22" x14ac:dyDescent="0.25">
      <c r="O845" s="894"/>
      <c r="P845" s="894"/>
      <c r="Q845" s="894"/>
      <c r="R845" s="895"/>
      <c r="S845" s="895"/>
      <c r="T845" s="894"/>
      <c r="U845" s="894"/>
      <c r="V845" s="894"/>
    </row>
    <row r="846" spans="15:22" x14ac:dyDescent="0.25">
      <c r="O846" s="894"/>
      <c r="P846" s="894"/>
      <c r="Q846" s="894"/>
      <c r="R846" s="895"/>
      <c r="S846" s="895"/>
      <c r="T846" s="894"/>
      <c r="U846" s="894"/>
      <c r="V846" s="894"/>
    </row>
    <row r="847" spans="15:22" x14ac:dyDescent="0.25">
      <c r="O847" s="894"/>
      <c r="P847" s="894"/>
      <c r="Q847" s="894"/>
      <c r="R847" s="895"/>
      <c r="S847" s="895"/>
      <c r="T847" s="894"/>
      <c r="U847" s="894"/>
      <c r="V847" s="894"/>
    </row>
    <row r="848" spans="15:22" x14ac:dyDescent="0.25">
      <c r="O848" s="894"/>
      <c r="P848" s="894"/>
      <c r="Q848" s="894"/>
      <c r="R848" s="895"/>
      <c r="S848" s="895"/>
      <c r="T848" s="894"/>
      <c r="U848" s="894"/>
      <c r="V848" s="894"/>
    </row>
    <row r="849" spans="15:22" x14ac:dyDescent="0.25">
      <c r="O849" s="894"/>
      <c r="P849" s="894"/>
      <c r="Q849" s="894"/>
      <c r="R849" s="895"/>
      <c r="S849" s="895"/>
      <c r="T849" s="894"/>
      <c r="U849" s="894"/>
      <c r="V849" s="894"/>
    </row>
    <row r="850" spans="15:22" x14ac:dyDescent="0.25">
      <c r="O850" s="894"/>
      <c r="P850" s="894"/>
      <c r="Q850" s="894"/>
      <c r="R850" s="895"/>
      <c r="S850" s="895"/>
      <c r="T850" s="894"/>
      <c r="U850" s="894"/>
      <c r="V850" s="894"/>
    </row>
    <row r="851" spans="15:22" x14ac:dyDescent="0.25">
      <c r="O851" s="894"/>
      <c r="P851" s="894"/>
      <c r="Q851" s="894"/>
      <c r="R851" s="895"/>
      <c r="S851" s="895"/>
      <c r="T851" s="894"/>
      <c r="U851" s="894"/>
      <c r="V851" s="894"/>
    </row>
    <row r="852" spans="15:22" x14ac:dyDescent="0.25">
      <c r="O852" s="894"/>
      <c r="P852" s="894"/>
      <c r="Q852" s="894"/>
      <c r="R852" s="895"/>
      <c r="S852" s="895"/>
      <c r="T852" s="894"/>
      <c r="U852" s="894"/>
      <c r="V852" s="894"/>
    </row>
    <row r="853" spans="15:22" x14ac:dyDescent="0.25">
      <c r="O853" s="894"/>
      <c r="P853" s="894"/>
      <c r="Q853" s="894"/>
      <c r="R853" s="895"/>
      <c r="S853" s="895"/>
      <c r="T853" s="894"/>
      <c r="U853" s="894"/>
      <c r="V853" s="894"/>
    </row>
    <row r="854" spans="15:22" x14ac:dyDescent="0.25">
      <c r="O854" s="894"/>
      <c r="P854" s="894"/>
      <c r="Q854" s="894"/>
      <c r="R854" s="895"/>
      <c r="S854" s="895"/>
      <c r="T854" s="894"/>
      <c r="U854" s="894"/>
      <c r="V854" s="894"/>
    </row>
    <row r="855" spans="15:22" x14ac:dyDescent="0.25">
      <c r="O855" s="894"/>
      <c r="P855" s="894"/>
      <c r="Q855" s="894"/>
      <c r="R855" s="895"/>
      <c r="S855" s="895"/>
      <c r="T855" s="894"/>
      <c r="U855" s="894"/>
      <c r="V855" s="894"/>
    </row>
    <row r="856" spans="15:22" x14ac:dyDescent="0.25">
      <c r="O856" s="894"/>
      <c r="P856" s="894"/>
      <c r="Q856" s="894"/>
      <c r="R856" s="895"/>
      <c r="S856" s="895"/>
      <c r="T856" s="894"/>
      <c r="U856" s="894"/>
      <c r="V856" s="894"/>
    </row>
    <row r="857" spans="15:22" x14ac:dyDescent="0.25">
      <c r="O857" s="894"/>
      <c r="P857" s="894"/>
      <c r="Q857" s="894"/>
      <c r="R857" s="895"/>
      <c r="S857" s="895"/>
      <c r="T857" s="894"/>
      <c r="U857" s="894"/>
      <c r="V857" s="894"/>
    </row>
    <row r="858" spans="15:22" x14ac:dyDescent="0.25">
      <c r="O858" s="894"/>
      <c r="P858" s="894"/>
      <c r="Q858" s="894"/>
      <c r="R858" s="895"/>
      <c r="S858" s="895"/>
      <c r="T858" s="894"/>
      <c r="U858" s="894"/>
      <c r="V858" s="894"/>
    </row>
    <row r="859" spans="15:22" x14ac:dyDescent="0.25">
      <c r="O859" s="894"/>
      <c r="P859" s="894"/>
      <c r="Q859" s="894"/>
      <c r="R859" s="895"/>
      <c r="S859" s="895"/>
      <c r="T859" s="894"/>
      <c r="U859" s="894"/>
      <c r="V859" s="894"/>
    </row>
    <row r="860" spans="15:22" x14ac:dyDescent="0.25">
      <c r="O860" s="894"/>
      <c r="P860" s="894"/>
      <c r="Q860" s="894"/>
      <c r="R860" s="895"/>
      <c r="S860" s="895"/>
      <c r="T860" s="894"/>
      <c r="U860" s="894"/>
      <c r="V860" s="894"/>
    </row>
    <row r="861" spans="15:22" x14ac:dyDescent="0.25">
      <c r="O861" s="894"/>
      <c r="P861" s="894"/>
      <c r="Q861" s="894"/>
      <c r="R861" s="895"/>
      <c r="S861" s="895"/>
      <c r="T861" s="894"/>
      <c r="U861" s="894"/>
      <c r="V861" s="894"/>
    </row>
    <row r="862" spans="15:22" x14ac:dyDescent="0.25">
      <c r="O862" s="894"/>
      <c r="P862" s="894"/>
      <c r="Q862" s="894"/>
      <c r="R862" s="895"/>
      <c r="S862" s="895"/>
      <c r="T862" s="894"/>
      <c r="U862" s="894"/>
      <c r="V862" s="894"/>
    </row>
    <row r="863" spans="15:22" x14ac:dyDescent="0.25">
      <c r="O863" s="894"/>
      <c r="P863" s="894"/>
      <c r="Q863" s="894"/>
      <c r="R863" s="895"/>
      <c r="S863" s="895"/>
      <c r="T863" s="894"/>
      <c r="U863" s="894"/>
      <c r="V863" s="894"/>
    </row>
    <row r="864" spans="15:22" x14ac:dyDescent="0.25">
      <c r="O864" s="894"/>
      <c r="P864" s="894"/>
      <c r="Q864" s="894"/>
      <c r="R864" s="895"/>
      <c r="S864" s="895"/>
      <c r="T864" s="894"/>
      <c r="U864" s="894"/>
      <c r="V864" s="894"/>
    </row>
    <row r="865" spans="15:22" x14ac:dyDescent="0.25">
      <c r="O865" s="894"/>
      <c r="P865" s="894"/>
      <c r="Q865" s="894"/>
      <c r="R865" s="895"/>
      <c r="S865" s="895"/>
      <c r="T865" s="894"/>
      <c r="U865" s="894"/>
      <c r="V865" s="894"/>
    </row>
    <row r="866" spans="15:22" x14ac:dyDescent="0.25">
      <c r="O866" s="894"/>
      <c r="P866" s="894"/>
      <c r="Q866" s="894"/>
      <c r="R866" s="895"/>
      <c r="S866" s="895"/>
      <c r="T866" s="894"/>
      <c r="U866" s="894"/>
      <c r="V866" s="894"/>
    </row>
    <row r="867" spans="15:22" x14ac:dyDescent="0.25">
      <c r="O867" s="894"/>
      <c r="P867" s="894"/>
      <c r="Q867" s="894"/>
      <c r="R867" s="895"/>
      <c r="S867" s="895"/>
      <c r="T867" s="894"/>
      <c r="U867" s="894"/>
      <c r="V867" s="894"/>
    </row>
    <row r="868" spans="15:22" x14ac:dyDescent="0.25">
      <c r="O868" s="894"/>
      <c r="P868" s="894"/>
      <c r="Q868" s="894"/>
      <c r="R868" s="895"/>
      <c r="S868" s="895"/>
      <c r="T868" s="894"/>
      <c r="U868" s="894"/>
      <c r="V868" s="894"/>
    </row>
    <row r="869" spans="15:22" x14ac:dyDescent="0.25">
      <c r="O869" s="894"/>
      <c r="P869" s="894"/>
      <c r="Q869" s="894"/>
      <c r="R869" s="895"/>
      <c r="S869" s="895"/>
      <c r="T869" s="894"/>
      <c r="U869" s="894"/>
      <c r="V869" s="894"/>
    </row>
    <row r="870" spans="15:22" x14ac:dyDescent="0.25">
      <c r="O870" s="894"/>
      <c r="P870" s="894"/>
      <c r="Q870" s="894"/>
      <c r="R870" s="895"/>
      <c r="S870" s="895"/>
      <c r="T870" s="894"/>
      <c r="U870" s="894"/>
      <c r="V870" s="894"/>
    </row>
    <row r="871" spans="15:22" x14ac:dyDescent="0.25">
      <c r="O871" s="894"/>
      <c r="P871" s="894"/>
      <c r="Q871" s="894"/>
      <c r="R871" s="895"/>
      <c r="S871" s="895"/>
      <c r="T871" s="894"/>
      <c r="U871" s="894"/>
      <c r="V871" s="894"/>
    </row>
    <row r="872" spans="15:22" x14ac:dyDescent="0.25">
      <c r="O872" s="894"/>
      <c r="P872" s="894"/>
      <c r="Q872" s="894"/>
      <c r="R872" s="895"/>
      <c r="S872" s="895"/>
      <c r="T872" s="894"/>
      <c r="U872" s="894"/>
      <c r="V872" s="894"/>
    </row>
    <row r="873" spans="15:22" x14ac:dyDescent="0.25">
      <c r="O873" s="894"/>
      <c r="P873" s="894"/>
      <c r="Q873" s="894"/>
      <c r="R873" s="895"/>
      <c r="S873" s="895"/>
      <c r="T873" s="894"/>
      <c r="U873" s="894"/>
      <c r="V873" s="894"/>
    </row>
    <row r="874" spans="15:22" x14ac:dyDescent="0.25">
      <c r="O874" s="894"/>
      <c r="P874" s="894"/>
      <c r="Q874" s="894"/>
      <c r="R874" s="895"/>
      <c r="S874" s="895"/>
      <c r="T874" s="894"/>
      <c r="U874" s="894"/>
      <c r="V874" s="894"/>
    </row>
    <row r="875" spans="15:22" x14ac:dyDescent="0.25">
      <c r="O875" s="894"/>
      <c r="P875" s="894"/>
      <c r="Q875" s="894"/>
      <c r="R875" s="895"/>
      <c r="S875" s="895"/>
      <c r="T875" s="894"/>
      <c r="U875" s="894"/>
      <c r="V875" s="894"/>
    </row>
    <row r="876" spans="15:22" x14ac:dyDescent="0.25">
      <c r="O876" s="894"/>
      <c r="P876" s="894"/>
      <c r="Q876" s="894"/>
      <c r="R876" s="895"/>
      <c r="S876" s="895"/>
      <c r="T876" s="894"/>
      <c r="U876" s="894"/>
      <c r="V876" s="894"/>
    </row>
    <row r="877" spans="15:22" x14ac:dyDescent="0.25">
      <c r="O877" s="894"/>
      <c r="P877" s="894"/>
      <c r="Q877" s="894"/>
      <c r="R877" s="895"/>
      <c r="S877" s="895"/>
      <c r="T877" s="894"/>
      <c r="U877" s="894"/>
      <c r="V877" s="894"/>
    </row>
    <row r="878" spans="15:22" x14ac:dyDescent="0.25">
      <c r="O878" s="894"/>
      <c r="P878" s="894"/>
      <c r="Q878" s="894"/>
      <c r="R878" s="895"/>
      <c r="S878" s="895"/>
      <c r="T878" s="894"/>
      <c r="U878" s="894"/>
      <c r="V878" s="894"/>
    </row>
    <row r="879" spans="15:22" x14ac:dyDescent="0.25">
      <c r="O879" s="894"/>
      <c r="P879" s="894"/>
      <c r="Q879" s="894"/>
      <c r="R879" s="895"/>
      <c r="S879" s="895"/>
      <c r="T879" s="894"/>
      <c r="U879" s="894"/>
      <c r="V879" s="894"/>
    </row>
    <row r="880" spans="15:22" x14ac:dyDescent="0.25">
      <c r="O880" s="894"/>
      <c r="P880" s="894"/>
      <c r="Q880" s="894"/>
      <c r="R880" s="895"/>
      <c r="S880" s="895"/>
      <c r="T880" s="894"/>
      <c r="U880" s="894"/>
      <c r="V880" s="894"/>
    </row>
    <row r="881" spans="15:22" x14ac:dyDescent="0.25">
      <c r="O881" s="894"/>
      <c r="P881" s="894"/>
      <c r="Q881" s="894"/>
      <c r="R881" s="895"/>
      <c r="S881" s="895"/>
      <c r="T881" s="894"/>
      <c r="U881" s="894"/>
      <c r="V881" s="894"/>
    </row>
    <row r="882" spans="15:22" x14ac:dyDescent="0.25">
      <c r="O882" s="894"/>
      <c r="P882" s="894"/>
      <c r="Q882" s="894"/>
      <c r="R882" s="895"/>
      <c r="S882" s="895"/>
      <c r="T882" s="894"/>
      <c r="U882" s="894"/>
      <c r="V882" s="894"/>
    </row>
    <row r="883" spans="15:22" x14ac:dyDescent="0.25">
      <c r="O883" s="894"/>
      <c r="P883" s="894"/>
      <c r="Q883" s="894"/>
      <c r="R883" s="895"/>
      <c r="S883" s="895"/>
      <c r="T883" s="894"/>
      <c r="U883" s="894"/>
      <c r="V883" s="894"/>
    </row>
    <row r="884" spans="15:22" x14ac:dyDescent="0.25">
      <c r="O884" s="894"/>
      <c r="P884" s="894"/>
      <c r="Q884" s="894"/>
      <c r="R884" s="895"/>
      <c r="S884" s="895"/>
      <c r="T884" s="894"/>
      <c r="U884" s="894"/>
      <c r="V884" s="894"/>
    </row>
    <row r="885" spans="15:22" x14ac:dyDescent="0.25">
      <c r="O885" s="894"/>
      <c r="P885" s="894"/>
      <c r="Q885" s="894"/>
      <c r="R885" s="895"/>
      <c r="S885" s="895"/>
      <c r="T885" s="894"/>
      <c r="U885" s="894"/>
      <c r="V885" s="894"/>
    </row>
  </sheetData>
  <mergeCells count="12">
    <mergeCell ref="C3:D3"/>
    <mergeCell ref="R3:R4"/>
    <mergeCell ref="T1:V2"/>
    <mergeCell ref="T3:T4"/>
    <mergeCell ref="K3:K4"/>
    <mergeCell ref="E3:F3"/>
    <mergeCell ref="G3:H3"/>
    <mergeCell ref="L3:L4"/>
    <mergeCell ref="M4:N4"/>
    <mergeCell ref="L1:N2"/>
    <mergeCell ref="O3:O4"/>
    <mergeCell ref="O1:Q2"/>
  </mergeCells>
  <pageMargins left="0.70866141732283472" right="0.70866141732283472" top="0.74803149606299213" bottom="0.74803149606299213" header="0.31496062992125984" footer="0.31496062992125984"/>
  <pageSetup paperSize="9" scale="78" fitToHeight="0" orientation="landscape"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J19"/>
  <sheetViews>
    <sheetView workbookViewId="0">
      <selection activeCell="I30" sqref="I30"/>
    </sheetView>
  </sheetViews>
  <sheetFormatPr defaultRowHeight="12.5" x14ac:dyDescent="0.25"/>
  <cols>
    <col min="1" max="1" width="8.54296875" bestFit="1" customWidth="1"/>
    <col min="2" max="2" width="26.453125" customWidth="1"/>
    <col min="3" max="3" width="12.1796875" customWidth="1"/>
    <col min="4" max="5" width="12.7265625" bestFit="1" customWidth="1"/>
    <col min="6" max="6" width="16.54296875" customWidth="1"/>
    <col min="7" max="7" width="10.81640625" bestFit="1" customWidth="1"/>
    <col min="8" max="8" width="12.54296875" bestFit="1" customWidth="1"/>
    <col min="9" max="9" width="12.26953125" customWidth="1"/>
    <col min="12" max="12" width="10.1796875" bestFit="1" customWidth="1"/>
  </cols>
  <sheetData>
    <row r="1" spans="1:10" x14ac:dyDescent="0.25">
      <c r="A1" s="147"/>
      <c r="B1" s="147"/>
      <c r="C1" s="147"/>
      <c r="D1" s="147"/>
      <c r="E1" s="147"/>
      <c r="F1" s="147"/>
      <c r="G1" s="147"/>
      <c r="H1" s="147"/>
      <c r="I1" s="147"/>
      <c r="J1" s="147"/>
    </row>
    <row r="2" spans="1:10" x14ac:dyDescent="0.25">
      <c r="A2" s="24"/>
      <c r="B2" s="24"/>
      <c r="C2" s="24"/>
      <c r="D2" s="24"/>
      <c r="E2" s="24"/>
      <c r="F2" s="24"/>
      <c r="G2" s="24"/>
      <c r="H2" s="24"/>
      <c r="I2" s="24"/>
      <c r="J2" s="24"/>
    </row>
    <row r="3" spans="1:10" ht="13" x14ac:dyDescent="0.3">
      <c r="A3" s="1024" t="s">
        <v>240</v>
      </c>
      <c r="B3" s="1024"/>
      <c r="C3" s="1024"/>
      <c r="D3" s="1024"/>
      <c r="E3" s="1024"/>
      <c r="F3" s="1024"/>
      <c r="G3" s="1024"/>
      <c r="H3" s="1024"/>
      <c r="I3" s="1024"/>
      <c r="J3" s="1024"/>
    </row>
    <row r="4" spans="1:10" x14ac:dyDescent="0.25">
      <c r="A4" s="24"/>
      <c r="B4" s="24"/>
      <c r="C4" s="24"/>
      <c r="D4" s="24"/>
      <c r="E4" s="24"/>
      <c r="F4" s="24"/>
      <c r="G4" s="1025"/>
      <c r="H4" s="1025"/>
      <c r="I4" s="24"/>
      <c r="J4" s="24"/>
    </row>
    <row r="5" spans="1:10" s="1" customFormat="1" ht="65" x14ac:dyDescent="0.3">
      <c r="A5" s="70" t="s">
        <v>0</v>
      </c>
      <c r="B5" s="68" t="s">
        <v>1</v>
      </c>
      <c r="C5" s="68" t="s">
        <v>2</v>
      </c>
      <c r="D5" s="70" t="s">
        <v>3</v>
      </c>
      <c r="E5" s="70" t="s">
        <v>4</v>
      </c>
      <c r="F5" s="70" t="s">
        <v>16</v>
      </c>
      <c r="G5" s="70" t="s">
        <v>58</v>
      </c>
      <c r="H5" s="70" t="s">
        <v>8</v>
      </c>
      <c r="I5" s="70" t="s">
        <v>9</v>
      </c>
      <c r="J5" s="151"/>
    </row>
    <row r="6" spans="1:10" ht="13" x14ac:dyDescent="0.3">
      <c r="A6" s="152" t="s">
        <v>57</v>
      </c>
      <c r="B6" s="153"/>
      <c r="C6" s="153"/>
      <c r="D6" s="1026" t="s">
        <v>6</v>
      </c>
      <c r="E6" s="1026"/>
      <c r="F6" s="154"/>
      <c r="G6" s="153"/>
      <c r="H6" s="153"/>
      <c r="I6" s="153"/>
      <c r="J6" s="24"/>
    </row>
    <row r="7" spans="1:10" ht="13" x14ac:dyDescent="0.3">
      <c r="A7" s="87"/>
      <c r="B7" s="153"/>
      <c r="C7" s="153"/>
      <c r="D7" s="155"/>
      <c r="E7" s="155"/>
      <c r="F7" s="154"/>
      <c r="G7" s="153"/>
      <c r="H7" s="153"/>
      <c r="I7" s="153"/>
      <c r="J7" s="24"/>
    </row>
    <row r="8" spans="1:10" s="42" customFormat="1" ht="50.25" customHeight="1" x14ac:dyDescent="0.25">
      <c r="A8" s="39">
        <f>'20.30.02'!A17+1</f>
        <v>124</v>
      </c>
      <c r="B8" s="166" t="s">
        <v>59</v>
      </c>
      <c r="C8" s="60" t="s">
        <v>149</v>
      </c>
      <c r="D8" s="143">
        <v>7</v>
      </c>
      <c r="E8" s="156">
        <f>D8*1.19</f>
        <v>8.33</v>
      </c>
      <c r="F8" s="120" t="s">
        <v>40</v>
      </c>
      <c r="G8" s="86" t="s">
        <v>242</v>
      </c>
      <c r="H8" s="86" t="s">
        <v>392</v>
      </c>
      <c r="I8" s="89" t="s">
        <v>197</v>
      </c>
      <c r="J8" s="89" t="s">
        <v>45</v>
      </c>
    </row>
    <row r="9" spans="1:10" ht="13" x14ac:dyDescent="0.3">
      <c r="A9" s="157"/>
      <c r="B9" s="1027" t="s">
        <v>11</v>
      </c>
      <c r="C9" s="1028"/>
      <c r="D9" s="96">
        <f>SUM(D8:D8)</f>
        <v>7</v>
      </c>
      <c r="E9" s="96">
        <f>SUM(E8:E8)</f>
        <v>8.33</v>
      </c>
      <c r="F9" s="158"/>
      <c r="G9" s="157"/>
      <c r="H9" s="157"/>
      <c r="I9" s="157"/>
      <c r="J9" s="24"/>
    </row>
    <row r="19" ht="11.25" customHeight="1" x14ac:dyDescent="0.25"/>
  </sheetData>
  <mergeCells count="4">
    <mergeCell ref="A3:J3"/>
    <mergeCell ref="G4:H4"/>
    <mergeCell ref="D6:E6"/>
    <mergeCell ref="B9:C9"/>
  </mergeCells>
  <pageMargins left="0.7" right="0.7" top="0.75" bottom="0.75" header="0.3" footer="0.3"/>
  <pageSetup paperSize="9" orientation="landscape" horizontalDpi="4294967292" verticalDpi="4294967292"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2:O26"/>
  <sheetViews>
    <sheetView topLeftCell="A10" workbookViewId="0">
      <selection activeCell="E11" sqref="E11"/>
    </sheetView>
  </sheetViews>
  <sheetFormatPr defaultRowHeight="12.5" x14ac:dyDescent="0.25"/>
  <cols>
    <col min="1" max="1" width="9.1796875" customWidth="1"/>
    <col min="2" max="2" width="22.7265625" customWidth="1"/>
    <col min="3" max="3" width="17.26953125" customWidth="1"/>
    <col min="4" max="4" width="11.7265625" customWidth="1"/>
    <col min="5" max="5" width="11.453125" customWidth="1"/>
    <col min="6" max="6" width="21.81640625" customWidth="1"/>
    <col min="7" max="7" width="12.453125" customWidth="1"/>
    <col min="8" max="8" width="12.7265625" customWidth="1"/>
    <col min="9" max="9" width="14.7265625" customWidth="1"/>
    <col min="10" max="10" width="17.81640625" customWidth="1"/>
    <col min="11" max="12" width="10.1796875" bestFit="1" customWidth="1"/>
    <col min="14" max="14" width="19.453125" customWidth="1"/>
    <col min="15" max="15" width="10.81640625" bestFit="1" customWidth="1"/>
  </cols>
  <sheetData>
    <row r="2" spans="1:15" ht="13" x14ac:dyDescent="0.3">
      <c r="A2" s="990" t="s">
        <v>240</v>
      </c>
      <c r="B2" s="990"/>
      <c r="C2" s="990"/>
      <c r="D2" s="990"/>
      <c r="E2" s="990"/>
      <c r="F2" s="990"/>
      <c r="G2" s="990"/>
      <c r="H2" s="990"/>
      <c r="I2" s="990"/>
      <c r="J2" s="990"/>
    </row>
    <row r="3" spans="1:15" x14ac:dyDescent="0.25">
      <c r="G3" s="1011"/>
      <c r="H3" s="1011"/>
    </row>
    <row r="4" spans="1:15" ht="65" x14ac:dyDescent="0.3">
      <c r="A4" s="26" t="s">
        <v>0</v>
      </c>
      <c r="B4" s="26" t="s">
        <v>1</v>
      </c>
      <c r="C4" s="23" t="s">
        <v>2</v>
      </c>
      <c r="D4" s="26" t="s">
        <v>3</v>
      </c>
      <c r="E4" s="26" t="s">
        <v>4</v>
      </c>
      <c r="F4" s="26" t="s">
        <v>16</v>
      </c>
      <c r="G4" s="26" t="s">
        <v>53</v>
      </c>
      <c r="H4" s="26" t="s">
        <v>54</v>
      </c>
      <c r="I4" s="26" t="s">
        <v>9</v>
      </c>
      <c r="J4" s="1" t="s">
        <v>249</v>
      </c>
    </row>
    <row r="5" spans="1:15" ht="13" x14ac:dyDescent="0.3">
      <c r="A5" s="425" t="s">
        <v>235</v>
      </c>
      <c r="B5" s="2"/>
      <c r="C5" s="2"/>
      <c r="D5" s="1010" t="s">
        <v>6</v>
      </c>
      <c r="E5" s="1010"/>
      <c r="F5" s="21"/>
      <c r="G5" s="2"/>
      <c r="H5" s="2"/>
      <c r="I5" s="2"/>
    </row>
    <row r="6" spans="1:15" ht="13" x14ac:dyDescent="0.3">
      <c r="A6" s="5"/>
      <c r="B6" s="2"/>
      <c r="C6" s="2"/>
      <c r="D6" s="21"/>
      <c r="E6" s="21"/>
      <c r="F6" s="21"/>
      <c r="G6" s="2"/>
      <c r="H6" s="2"/>
      <c r="I6" s="27"/>
      <c r="J6" s="24" t="s">
        <v>276</v>
      </c>
    </row>
    <row r="7" spans="1:15" ht="101.25" customHeight="1" x14ac:dyDescent="0.25">
      <c r="A7" s="716">
        <f>'20.30.30'!A8+1</f>
        <v>125</v>
      </c>
      <c r="B7" s="773" t="s">
        <v>480</v>
      </c>
      <c r="C7" s="359" t="s">
        <v>384</v>
      </c>
      <c r="D7" s="503">
        <v>0</v>
      </c>
      <c r="E7" s="476">
        <f t="shared" ref="E7:E13" si="0">D7*1.19</f>
        <v>0</v>
      </c>
      <c r="F7" s="568"/>
      <c r="G7" s="38"/>
      <c r="H7" s="38"/>
      <c r="I7" s="123"/>
      <c r="J7" s="507" t="s">
        <v>385</v>
      </c>
      <c r="K7" s="24"/>
      <c r="O7" s="48"/>
    </row>
    <row r="8" spans="1:15" ht="114" customHeight="1" x14ac:dyDescent="0.25">
      <c r="A8" s="716">
        <f t="shared" ref="A8:A13" si="1">A7+1</f>
        <v>126</v>
      </c>
      <c r="B8" s="698" t="s">
        <v>433</v>
      </c>
      <c r="C8" s="699" t="s">
        <v>485</v>
      </c>
      <c r="D8" s="700">
        <v>244627</v>
      </c>
      <c r="E8" s="701">
        <f t="shared" si="0"/>
        <v>291106.13</v>
      </c>
      <c r="F8" s="702" t="s">
        <v>40</v>
      </c>
      <c r="G8" s="703" t="s">
        <v>427</v>
      </c>
      <c r="H8" s="703" t="s">
        <v>430</v>
      </c>
      <c r="I8" s="698" t="s">
        <v>403</v>
      </c>
      <c r="J8" s="507"/>
      <c r="K8" s="24"/>
      <c r="O8" s="48"/>
    </row>
    <row r="9" spans="1:15" ht="114" customHeight="1" x14ac:dyDescent="0.25">
      <c r="A9" s="866">
        <f t="shared" si="1"/>
        <v>127</v>
      </c>
      <c r="B9" s="867" t="s">
        <v>502</v>
      </c>
      <c r="C9" s="920" t="s">
        <v>495</v>
      </c>
      <c r="D9" s="868">
        <v>12870</v>
      </c>
      <c r="E9" s="869">
        <f t="shared" si="0"/>
        <v>15315.3</v>
      </c>
      <c r="F9" s="870" t="s">
        <v>40</v>
      </c>
      <c r="G9" s="871" t="s">
        <v>496</v>
      </c>
      <c r="H9" s="871" t="s">
        <v>497</v>
      </c>
      <c r="I9" s="867" t="s">
        <v>197</v>
      </c>
      <c r="J9" s="507"/>
      <c r="K9" s="925">
        <f>E9+E12</f>
        <v>32740.469999999998</v>
      </c>
      <c r="O9" s="48"/>
    </row>
    <row r="10" spans="1:15" ht="114" customHeight="1" x14ac:dyDescent="0.25">
      <c r="A10" s="716">
        <f t="shared" si="1"/>
        <v>128</v>
      </c>
      <c r="B10" s="698" t="s">
        <v>440</v>
      </c>
      <c r="C10" s="699" t="s">
        <v>439</v>
      </c>
      <c r="D10" s="700">
        <v>183500</v>
      </c>
      <c r="E10" s="701">
        <f t="shared" si="0"/>
        <v>218365</v>
      </c>
      <c r="F10" s="702" t="s">
        <v>40</v>
      </c>
      <c r="G10" s="703" t="s">
        <v>441</v>
      </c>
      <c r="H10" s="703" t="s">
        <v>430</v>
      </c>
      <c r="I10" s="698" t="s">
        <v>197</v>
      </c>
      <c r="J10" s="507"/>
      <c r="K10" s="24"/>
      <c r="O10" s="48"/>
    </row>
    <row r="11" spans="1:15" s="874" customFormat="1" ht="114" customHeight="1" x14ac:dyDescent="0.25">
      <c r="A11" s="866">
        <f t="shared" si="1"/>
        <v>129</v>
      </c>
      <c r="B11" s="867" t="s">
        <v>501</v>
      </c>
      <c r="C11" s="920" t="s">
        <v>498</v>
      </c>
      <c r="D11" s="868">
        <v>19524</v>
      </c>
      <c r="E11" s="869">
        <f t="shared" si="0"/>
        <v>23233.559999999998</v>
      </c>
      <c r="F11" s="870" t="s">
        <v>40</v>
      </c>
      <c r="G11" s="871" t="s">
        <v>496</v>
      </c>
      <c r="H11" s="871" t="s">
        <v>497</v>
      </c>
      <c r="I11" s="867" t="s">
        <v>197</v>
      </c>
      <c r="J11" s="872"/>
      <c r="K11" s="873"/>
      <c r="O11" s="875"/>
    </row>
    <row r="12" spans="1:15" s="874" customFormat="1" ht="114" customHeight="1" x14ac:dyDescent="0.25">
      <c r="A12" s="866">
        <f t="shared" si="1"/>
        <v>130</v>
      </c>
      <c r="B12" s="867" t="s">
        <v>500</v>
      </c>
      <c r="C12" s="920" t="s">
        <v>499</v>
      </c>
      <c r="D12" s="868">
        <v>14643</v>
      </c>
      <c r="E12" s="869">
        <f t="shared" si="0"/>
        <v>17425.169999999998</v>
      </c>
      <c r="F12" s="870" t="s">
        <v>40</v>
      </c>
      <c r="G12" s="871" t="s">
        <v>496</v>
      </c>
      <c r="H12" s="871" t="s">
        <v>497</v>
      </c>
      <c r="I12" s="867" t="s">
        <v>197</v>
      </c>
      <c r="J12" s="872"/>
      <c r="K12" s="873"/>
      <c r="O12" s="875"/>
    </row>
    <row r="13" spans="1:15" ht="114" customHeight="1" x14ac:dyDescent="0.25">
      <c r="A13" s="716">
        <f t="shared" si="1"/>
        <v>131</v>
      </c>
      <c r="B13" s="698" t="s">
        <v>443</v>
      </c>
      <c r="C13" s="699" t="s">
        <v>442</v>
      </c>
      <c r="D13" s="700">
        <v>61016</v>
      </c>
      <c r="E13" s="701">
        <f t="shared" si="0"/>
        <v>72609.039999999994</v>
      </c>
      <c r="F13" s="702" t="s">
        <v>40</v>
      </c>
      <c r="G13" s="703" t="s">
        <v>441</v>
      </c>
      <c r="H13" s="703" t="s">
        <v>430</v>
      </c>
      <c r="I13" s="698" t="s">
        <v>197</v>
      </c>
      <c r="J13" s="507"/>
      <c r="K13" s="24"/>
      <c r="M13">
        <f>291106.13/1.19</f>
        <v>244627.00000000003</v>
      </c>
      <c r="O13" s="48"/>
    </row>
    <row r="14" spans="1:15" ht="30" customHeight="1" x14ac:dyDescent="0.3">
      <c r="A14" s="87"/>
      <c r="B14" s="1027" t="s">
        <v>11</v>
      </c>
      <c r="C14" s="1028"/>
      <c r="D14" s="80">
        <f>SUM(D7:D13)</f>
        <v>536180</v>
      </c>
      <c r="E14" s="80">
        <f>SUM(E7:E13)</f>
        <v>638054.20000000007</v>
      </c>
      <c r="F14" s="4"/>
      <c r="G14" s="4"/>
      <c r="H14" s="4"/>
      <c r="I14" s="4"/>
    </row>
    <row r="19" spans="11:15" x14ac:dyDescent="0.25">
      <c r="L19" s="48"/>
    </row>
    <row r="23" spans="11:15" x14ac:dyDescent="0.25">
      <c r="K23" s="48"/>
    </row>
    <row r="26" spans="11:15" x14ac:dyDescent="0.25">
      <c r="O26" s="673"/>
    </row>
  </sheetData>
  <mergeCells count="4">
    <mergeCell ref="A2:J2"/>
    <mergeCell ref="G3:H3"/>
    <mergeCell ref="D5:E5"/>
    <mergeCell ref="B14:C14"/>
  </mergeCells>
  <pageMargins left="0.7" right="0.7" top="0.75" bottom="0.75" header="0.3" footer="0.3"/>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P18"/>
  <sheetViews>
    <sheetView workbookViewId="0">
      <selection activeCell="B9" sqref="B9"/>
    </sheetView>
  </sheetViews>
  <sheetFormatPr defaultRowHeight="12.5" x14ac:dyDescent="0.25"/>
  <cols>
    <col min="1" max="1" width="10.453125" customWidth="1"/>
    <col min="2" max="2" width="23.7265625" customWidth="1"/>
    <col min="3" max="3" width="13.26953125" customWidth="1"/>
    <col min="4" max="5" width="11" customWidth="1"/>
    <col min="6" max="6" width="14.1796875" customWidth="1"/>
    <col min="7" max="7" width="11" customWidth="1"/>
    <col min="8" max="8" width="13.26953125" customWidth="1"/>
    <col min="9" max="9" width="15.54296875" customWidth="1"/>
    <col min="10" max="10" width="15.7265625" customWidth="1"/>
  </cols>
  <sheetData>
    <row r="1" spans="1:16" x14ac:dyDescent="0.25">
      <c r="A1" s="75"/>
      <c r="B1" s="75"/>
      <c r="C1" s="75"/>
      <c r="D1" s="75"/>
      <c r="E1" s="75"/>
      <c r="F1" s="75"/>
      <c r="G1" s="75"/>
      <c r="H1" s="75"/>
      <c r="I1" s="75"/>
      <c r="J1" s="75"/>
      <c r="K1" s="75"/>
    </row>
    <row r="2" spans="1:16" x14ac:dyDescent="0.25">
      <c r="A2" s="75"/>
      <c r="B2" s="75"/>
      <c r="C2" s="75"/>
      <c r="D2" s="75"/>
      <c r="E2" s="75"/>
      <c r="F2" s="75"/>
      <c r="G2" s="75"/>
      <c r="H2" s="75"/>
      <c r="I2" s="75"/>
      <c r="J2" s="75"/>
      <c r="K2" s="75"/>
    </row>
    <row r="3" spans="1:16" ht="12.75" customHeight="1" x14ac:dyDescent="0.3">
      <c r="A3" s="990" t="s">
        <v>240</v>
      </c>
      <c r="B3" s="990"/>
      <c r="C3" s="990"/>
      <c r="D3" s="990"/>
      <c r="E3" s="990"/>
      <c r="F3" s="990"/>
      <c r="G3" s="990"/>
      <c r="H3" s="990"/>
      <c r="I3" s="990"/>
      <c r="J3" s="990"/>
      <c r="K3" s="75"/>
    </row>
    <row r="4" spans="1:16" ht="13" x14ac:dyDescent="0.25">
      <c r="A4" s="76"/>
      <c r="B4" s="76"/>
      <c r="C4" s="76"/>
      <c r="D4" s="76"/>
      <c r="E4" s="76"/>
      <c r="F4" s="76"/>
      <c r="G4" s="76"/>
      <c r="H4" s="76"/>
      <c r="I4" s="76"/>
      <c r="J4" s="75"/>
      <c r="K4" s="75"/>
    </row>
    <row r="5" spans="1:16" x14ac:dyDescent="0.25">
      <c r="A5" s="75"/>
      <c r="B5" s="75"/>
      <c r="C5" s="75"/>
      <c r="D5" s="75"/>
      <c r="E5" s="75"/>
      <c r="F5" s="75"/>
      <c r="G5" s="75"/>
      <c r="H5" s="77"/>
      <c r="I5" s="78"/>
      <c r="J5" s="75"/>
      <c r="K5" s="75"/>
    </row>
    <row r="6" spans="1:16" ht="65" x14ac:dyDescent="0.25">
      <c r="A6" s="26" t="s">
        <v>0</v>
      </c>
      <c r="B6" s="26" t="s">
        <v>1</v>
      </c>
      <c r="C6" s="26" t="s">
        <v>2</v>
      </c>
      <c r="D6" s="26" t="s">
        <v>62</v>
      </c>
      <c r="E6" s="26" t="s">
        <v>4</v>
      </c>
      <c r="F6" s="26" t="s">
        <v>16</v>
      </c>
      <c r="G6" s="26" t="s">
        <v>53</v>
      </c>
      <c r="H6" s="26" t="s">
        <v>54</v>
      </c>
      <c r="I6" s="26" t="s">
        <v>9</v>
      </c>
      <c r="J6" s="75"/>
      <c r="K6" s="75"/>
    </row>
    <row r="7" spans="1:16" ht="13" x14ac:dyDescent="0.25">
      <c r="A7" s="26" t="s">
        <v>453</v>
      </c>
      <c r="B7" s="27"/>
      <c r="C7" s="27"/>
      <c r="D7" s="1029" t="s">
        <v>6</v>
      </c>
      <c r="E7" s="1029"/>
      <c r="F7" s="22"/>
      <c r="G7" s="27"/>
      <c r="H7" s="27"/>
      <c r="I7" s="27"/>
      <c r="J7" s="75"/>
      <c r="K7" s="75"/>
    </row>
    <row r="8" spans="1:16" x14ac:dyDescent="0.25">
      <c r="A8" s="27"/>
      <c r="B8" s="73"/>
      <c r="C8" s="74"/>
      <c r="D8" s="27"/>
      <c r="E8" s="27"/>
      <c r="F8" s="27"/>
      <c r="G8" s="27"/>
      <c r="H8" s="27"/>
      <c r="I8" s="27"/>
      <c r="J8" s="75"/>
      <c r="K8" s="75"/>
    </row>
    <row r="9" spans="1:16" s="95" customFormat="1" ht="51.75" customHeight="1" x14ac:dyDescent="0.25">
      <c r="A9" s="645">
        <f>'71.01.02'!A13+1</f>
        <v>132</v>
      </c>
      <c r="B9" s="715" t="s">
        <v>454</v>
      </c>
      <c r="C9" s="645" t="s">
        <v>455</v>
      </c>
      <c r="D9" s="645">
        <v>11989</v>
      </c>
      <c r="E9" s="645">
        <f>D9*1.19</f>
        <v>14266.91</v>
      </c>
      <c r="F9" s="645" t="s">
        <v>456</v>
      </c>
      <c r="G9" s="367" t="s">
        <v>457</v>
      </c>
      <c r="H9" s="367" t="s">
        <v>343</v>
      </c>
      <c r="I9" s="367" t="s">
        <v>458</v>
      </c>
      <c r="J9" s="94" t="s">
        <v>462</v>
      </c>
      <c r="K9" s="1030" t="s">
        <v>463</v>
      </c>
      <c r="L9" s="1030"/>
      <c r="M9" s="1030"/>
      <c r="N9" s="1030"/>
      <c r="O9" s="1030"/>
      <c r="P9" s="1030"/>
    </row>
    <row r="11" spans="1:16" ht="13" x14ac:dyDescent="0.25">
      <c r="A11" s="79"/>
      <c r="B11" s="1031" t="s">
        <v>11</v>
      </c>
      <c r="C11" s="1031"/>
      <c r="D11" s="80">
        <f>SUM(D9:D9)</f>
        <v>11989</v>
      </c>
      <c r="E11" s="80">
        <f>SUM(E9:E9)</f>
        <v>14266.91</v>
      </c>
      <c r="F11" s="81"/>
      <c r="G11" s="79"/>
      <c r="H11" s="27"/>
      <c r="I11" s="27"/>
      <c r="J11" s="75"/>
      <c r="K11" s="75"/>
    </row>
    <row r="12" spans="1:16" x14ac:dyDescent="0.25">
      <c r="A12" s="75"/>
      <c r="B12" s="75"/>
      <c r="C12" s="75"/>
      <c r="D12" s="82"/>
      <c r="E12" s="82"/>
      <c r="F12" s="75"/>
      <c r="G12" s="75"/>
      <c r="H12" s="75"/>
      <c r="I12" s="75"/>
      <c r="J12" s="75"/>
      <c r="K12" s="75"/>
    </row>
    <row r="13" spans="1:16" x14ac:dyDescent="0.25">
      <c r="A13" s="75"/>
      <c r="B13" s="75"/>
      <c r="C13" s="75"/>
      <c r="D13" s="82"/>
      <c r="E13" s="82"/>
      <c r="F13" s="75"/>
      <c r="G13" s="75"/>
      <c r="H13" s="75"/>
      <c r="I13" s="75"/>
      <c r="J13" s="75"/>
      <c r="K13" s="75"/>
    </row>
    <row r="14" spans="1:16" x14ac:dyDescent="0.25">
      <c r="A14" s="75"/>
      <c r="B14" s="75"/>
      <c r="C14" s="75"/>
      <c r="D14" s="82"/>
      <c r="E14" s="82"/>
      <c r="F14" s="75"/>
      <c r="G14" s="75"/>
      <c r="H14" s="75"/>
      <c r="I14" s="75"/>
      <c r="J14" s="75"/>
      <c r="K14" s="75"/>
    </row>
    <row r="15" spans="1:16" x14ac:dyDescent="0.25">
      <c r="A15" s="75"/>
      <c r="B15" s="75"/>
      <c r="C15" s="75"/>
      <c r="D15" s="82"/>
      <c r="E15" s="82"/>
      <c r="F15" s="75"/>
      <c r="G15" s="75"/>
      <c r="H15" s="75"/>
      <c r="I15" s="75"/>
      <c r="J15" s="75"/>
      <c r="K15" s="75"/>
    </row>
    <row r="16" spans="1:16" x14ac:dyDescent="0.25">
      <c r="A16" s="75"/>
      <c r="B16" s="75"/>
      <c r="C16" s="75"/>
      <c r="D16" s="82"/>
      <c r="E16" s="82"/>
      <c r="F16" s="75"/>
      <c r="G16" s="75"/>
      <c r="H16" s="75"/>
      <c r="I16" s="75"/>
      <c r="J16" s="75"/>
      <c r="K16" s="75"/>
    </row>
    <row r="17" spans="1:11" x14ac:dyDescent="0.25">
      <c r="A17" s="75"/>
      <c r="B17" s="75"/>
      <c r="C17" s="75"/>
      <c r="D17" s="75"/>
      <c r="E17" s="75"/>
      <c r="F17" s="75"/>
      <c r="G17" s="75"/>
      <c r="H17" s="75"/>
      <c r="I17" s="75"/>
      <c r="J17" s="75"/>
      <c r="K17" s="75"/>
    </row>
    <row r="18" spans="1:11" x14ac:dyDescent="0.25">
      <c r="A18" s="75"/>
      <c r="B18" s="75"/>
      <c r="C18" s="75"/>
      <c r="D18" s="75"/>
      <c r="E18" s="75"/>
      <c r="F18" s="75"/>
      <c r="G18" s="75"/>
      <c r="H18" s="75"/>
      <c r="I18" s="75"/>
      <c r="J18" s="75"/>
      <c r="K18" s="75"/>
    </row>
  </sheetData>
  <mergeCells count="4">
    <mergeCell ref="A3:J3"/>
    <mergeCell ref="D7:E7"/>
    <mergeCell ref="K9:P9"/>
    <mergeCell ref="B11:C1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P18"/>
  <sheetViews>
    <sheetView workbookViewId="0">
      <selection activeCell="D18" sqref="D18"/>
    </sheetView>
  </sheetViews>
  <sheetFormatPr defaultRowHeight="12.5" x14ac:dyDescent="0.25"/>
  <cols>
    <col min="1" max="1" width="10.453125" customWidth="1"/>
    <col min="2" max="2" width="23.7265625" customWidth="1"/>
    <col min="3" max="3" width="13.26953125" customWidth="1"/>
    <col min="4" max="5" width="11" customWidth="1"/>
    <col min="6" max="6" width="14.1796875" customWidth="1"/>
    <col min="7" max="7" width="11" customWidth="1"/>
    <col min="8" max="8" width="13.26953125" customWidth="1"/>
    <col min="9" max="9" width="15.54296875" customWidth="1"/>
    <col min="10" max="10" width="15.7265625" customWidth="1"/>
  </cols>
  <sheetData>
    <row r="1" spans="1:16" x14ac:dyDescent="0.25">
      <c r="A1" s="75"/>
      <c r="B1" s="75"/>
      <c r="C1" s="75"/>
      <c r="D1" s="75"/>
      <c r="E1" s="75"/>
      <c r="F1" s="75"/>
      <c r="G1" s="75"/>
      <c r="H1" s="75"/>
      <c r="I1" s="75"/>
      <c r="J1" s="75"/>
      <c r="K1" s="75"/>
    </row>
    <row r="2" spans="1:16" x14ac:dyDescent="0.25">
      <c r="A2" s="75"/>
      <c r="B2" s="75"/>
      <c r="C2" s="75"/>
      <c r="D2" s="75"/>
      <c r="E2" s="75"/>
      <c r="F2" s="75"/>
      <c r="G2" s="75"/>
      <c r="H2" s="75"/>
      <c r="I2" s="75"/>
      <c r="J2" s="75"/>
      <c r="K2" s="75"/>
    </row>
    <row r="3" spans="1:16" ht="12.75" customHeight="1" x14ac:dyDescent="0.3">
      <c r="A3" s="990" t="s">
        <v>303</v>
      </c>
      <c r="B3" s="990"/>
      <c r="C3" s="990"/>
      <c r="D3" s="990"/>
      <c r="E3" s="990"/>
      <c r="F3" s="990"/>
      <c r="G3" s="990"/>
      <c r="H3" s="990"/>
      <c r="I3" s="990"/>
      <c r="J3" s="990"/>
      <c r="K3" s="75"/>
    </row>
    <row r="4" spans="1:16" ht="13" x14ac:dyDescent="0.25">
      <c r="A4" s="76"/>
      <c r="B4" s="76"/>
      <c r="C4" s="76"/>
      <c r="D4" s="76"/>
      <c r="E4" s="76"/>
      <c r="F4" s="76"/>
      <c r="G4" s="76"/>
      <c r="H4" s="76"/>
      <c r="I4" s="76"/>
      <c r="J4" s="75"/>
      <c r="K4" s="75"/>
    </row>
    <row r="5" spans="1:16" x14ac:dyDescent="0.25">
      <c r="A5" s="75"/>
      <c r="B5" s="75"/>
      <c r="C5" s="75"/>
      <c r="D5" s="75"/>
      <c r="E5" s="75"/>
      <c r="F5" s="75"/>
      <c r="G5" s="75"/>
      <c r="H5" s="77"/>
      <c r="I5" s="78"/>
      <c r="J5" s="75"/>
      <c r="K5" s="75"/>
    </row>
    <row r="6" spans="1:16" ht="65" x14ac:dyDescent="0.25">
      <c r="A6" s="26" t="s">
        <v>0</v>
      </c>
      <c r="B6" s="26" t="s">
        <v>1</v>
      </c>
      <c r="C6" s="26" t="s">
        <v>2</v>
      </c>
      <c r="D6" s="26" t="s">
        <v>62</v>
      </c>
      <c r="E6" s="26" t="s">
        <v>4</v>
      </c>
      <c r="F6" s="26" t="s">
        <v>16</v>
      </c>
      <c r="G6" s="26" t="s">
        <v>53</v>
      </c>
      <c r="H6" s="26" t="s">
        <v>54</v>
      </c>
      <c r="I6" s="26" t="s">
        <v>9</v>
      </c>
      <c r="J6" s="75"/>
      <c r="K6" s="75"/>
    </row>
    <row r="7" spans="1:16" ht="13" x14ac:dyDescent="0.25">
      <c r="A7" s="26" t="s">
        <v>80</v>
      </c>
      <c r="B7" s="27"/>
      <c r="C7" s="27"/>
      <c r="D7" s="1029" t="s">
        <v>6</v>
      </c>
      <c r="E7" s="1029"/>
      <c r="F7" s="22"/>
      <c r="G7" s="27"/>
      <c r="H7" s="27"/>
      <c r="I7" s="27"/>
      <c r="J7" s="75"/>
      <c r="K7" s="75"/>
    </row>
    <row r="8" spans="1:16" x14ac:dyDescent="0.25">
      <c r="A8" s="27"/>
      <c r="B8" s="73"/>
      <c r="C8" s="74"/>
      <c r="D8" s="27"/>
      <c r="E8" s="27"/>
      <c r="F8" s="27"/>
      <c r="G8" s="27"/>
      <c r="H8" s="27"/>
      <c r="I8" s="27"/>
      <c r="J8" s="75"/>
      <c r="K8" s="75"/>
    </row>
    <row r="9" spans="1:16" s="95" customFormat="1" ht="51.75" customHeight="1" x14ac:dyDescent="0.25">
      <c r="A9" s="645"/>
      <c r="B9" s="645"/>
      <c r="C9" s="645"/>
      <c r="D9" s="645"/>
      <c r="E9" s="645"/>
      <c r="F9" s="645"/>
      <c r="G9" s="367"/>
      <c r="H9" s="367"/>
      <c r="I9" s="367"/>
      <c r="J9" s="94"/>
      <c r="K9" s="1030"/>
      <c r="L9" s="1030"/>
      <c r="M9" s="1030"/>
      <c r="N9" s="1030"/>
      <c r="O9" s="1030"/>
      <c r="P9" s="1030"/>
    </row>
    <row r="11" spans="1:16" ht="13" x14ac:dyDescent="0.25">
      <c r="A11" s="79"/>
      <c r="B11" s="1031" t="s">
        <v>11</v>
      </c>
      <c r="C11" s="1031"/>
      <c r="D11" s="80">
        <f>SUM(D9:D9)</f>
        <v>0</v>
      </c>
      <c r="E11" s="80">
        <f>SUM(E9:E9)</f>
        <v>0</v>
      </c>
      <c r="F11" s="81"/>
      <c r="G11" s="79"/>
      <c r="H11" s="27"/>
      <c r="I11" s="27"/>
      <c r="J11" s="75"/>
      <c r="K11" s="75"/>
    </row>
    <row r="12" spans="1:16" x14ac:dyDescent="0.25">
      <c r="A12" s="75"/>
      <c r="B12" s="75"/>
      <c r="C12" s="75"/>
      <c r="D12" s="82"/>
      <c r="E12" s="82"/>
      <c r="F12" s="75"/>
      <c r="G12" s="75"/>
      <c r="H12" s="75"/>
      <c r="I12" s="75"/>
      <c r="J12" s="75"/>
      <c r="K12" s="75"/>
    </row>
    <row r="13" spans="1:16" x14ac:dyDescent="0.25">
      <c r="A13" s="75"/>
      <c r="B13" s="75"/>
      <c r="C13" s="75"/>
      <c r="D13" s="82"/>
      <c r="E13" s="82"/>
      <c r="F13" s="75"/>
      <c r="G13" s="75"/>
      <c r="H13" s="75"/>
      <c r="I13" s="75"/>
      <c r="J13" s="75"/>
      <c r="K13" s="75"/>
    </row>
    <row r="14" spans="1:16" x14ac:dyDescent="0.25">
      <c r="A14" s="75"/>
      <c r="B14" s="75"/>
      <c r="C14" s="75"/>
      <c r="D14" s="82"/>
      <c r="E14" s="82"/>
      <c r="F14" s="75"/>
      <c r="G14" s="75"/>
      <c r="H14" s="75"/>
      <c r="I14" s="75"/>
      <c r="J14" s="75"/>
      <c r="K14" s="75"/>
    </row>
    <row r="15" spans="1:16" x14ac:dyDescent="0.25">
      <c r="A15" s="75"/>
      <c r="B15" s="75"/>
      <c r="C15" s="75"/>
      <c r="D15" s="82"/>
      <c r="E15" s="82"/>
      <c r="F15" s="75"/>
      <c r="G15" s="75"/>
      <c r="H15" s="75"/>
      <c r="I15" s="75"/>
      <c r="J15" s="75"/>
      <c r="K15" s="75"/>
    </row>
    <row r="16" spans="1:16" x14ac:dyDescent="0.25">
      <c r="A16" s="75"/>
      <c r="B16" s="75"/>
      <c r="C16" s="75"/>
      <c r="D16" s="82"/>
      <c r="E16" s="82"/>
      <c r="F16" s="75"/>
      <c r="G16" s="75"/>
      <c r="H16" s="75"/>
      <c r="I16" s="75"/>
      <c r="J16" s="75"/>
      <c r="K16" s="75"/>
    </row>
    <row r="17" spans="1:11" x14ac:dyDescent="0.25">
      <c r="A17" s="75"/>
      <c r="B17" s="75"/>
      <c r="C17" s="75"/>
      <c r="D17" s="75"/>
      <c r="E17" s="75"/>
      <c r="F17" s="75"/>
      <c r="G17" s="75"/>
      <c r="H17" s="75"/>
      <c r="I17" s="75"/>
      <c r="J17" s="75"/>
      <c r="K17" s="75"/>
    </row>
    <row r="18" spans="1:11" x14ac:dyDescent="0.25">
      <c r="A18" s="75"/>
      <c r="B18" s="75"/>
      <c r="C18" s="75"/>
      <c r="D18" s="75"/>
      <c r="E18" s="75"/>
      <c r="F18" s="75"/>
      <c r="G18" s="75"/>
      <c r="H18" s="75"/>
      <c r="I18" s="75"/>
      <c r="J18" s="75"/>
      <c r="K18" s="75"/>
    </row>
  </sheetData>
  <mergeCells count="4">
    <mergeCell ref="D7:E7"/>
    <mergeCell ref="B11:C11"/>
    <mergeCell ref="A3:J3"/>
    <mergeCell ref="K9:P9"/>
  </mergeCells>
  <pageMargins left="0.7" right="0.7" top="0.75" bottom="0.75" header="0.3" footer="0.3"/>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1"/>
  <dimension ref="A3:K33"/>
  <sheetViews>
    <sheetView workbookViewId="0">
      <selection activeCell="D26" sqref="D26"/>
    </sheetView>
  </sheetViews>
  <sheetFormatPr defaultRowHeight="12.5" x14ac:dyDescent="0.25"/>
  <cols>
    <col min="2" max="2" width="21.81640625" customWidth="1"/>
    <col min="4" max="4" width="9.81640625" customWidth="1"/>
    <col min="8" max="8" width="13.26953125" customWidth="1"/>
    <col min="9" max="9" width="13" customWidth="1"/>
    <col min="10" max="10" width="14.26953125" customWidth="1"/>
    <col min="11" max="11" width="11.453125" customWidth="1"/>
  </cols>
  <sheetData>
    <row r="3" spans="1:11" ht="13" x14ac:dyDescent="0.3">
      <c r="C3" s="1" t="s">
        <v>13</v>
      </c>
    </row>
    <row r="4" spans="1:11" x14ac:dyDescent="0.25">
      <c r="K4" t="s">
        <v>15</v>
      </c>
    </row>
    <row r="5" spans="1:11" ht="37.5" x14ac:dyDescent="0.25">
      <c r="A5" s="3" t="s">
        <v>0</v>
      </c>
      <c r="B5" s="2" t="s">
        <v>1</v>
      </c>
      <c r="C5" s="2" t="s">
        <v>2</v>
      </c>
      <c r="D5" s="3" t="s">
        <v>3</v>
      </c>
      <c r="E5" s="3" t="s">
        <v>4</v>
      </c>
      <c r="F5" s="3" t="s">
        <v>3</v>
      </c>
      <c r="G5" s="3" t="s">
        <v>4</v>
      </c>
      <c r="H5" s="22" t="s">
        <v>16</v>
      </c>
      <c r="I5" s="3" t="s">
        <v>7</v>
      </c>
      <c r="J5" s="3" t="s">
        <v>8</v>
      </c>
      <c r="K5" s="3" t="s">
        <v>9</v>
      </c>
    </row>
    <row r="6" spans="1:11" ht="13" x14ac:dyDescent="0.3">
      <c r="A6" s="20">
        <v>56.02</v>
      </c>
      <c r="B6" s="2" t="s">
        <v>17</v>
      </c>
      <c r="C6" s="2"/>
      <c r="D6" s="987" t="s">
        <v>5</v>
      </c>
      <c r="E6" s="987"/>
      <c r="F6" s="987" t="s">
        <v>6</v>
      </c>
      <c r="G6" s="987"/>
      <c r="H6" s="21"/>
      <c r="I6" s="2"/>
      <c r="J6" s="2"/>
      <c r="K6" s="2"/>
    </row>
    <row r="7" spans="1:11" x14ac:dyDescent="0.25">
      <c r="A7" s="2"/>
      <c r="B7" s="14"/>
      <c r="C7" s="15"/>
      <c r="D7" s="16"/>
      <c r="E7" s="11"/>
      <c r="F7" s="9"/>
      <c r="G7" s="11"/>
      <c r="H7" s="11"/>
      <c r="I7" s="9"/>
      <c r="J7" s="9"/>
      <c r="K7" s="9"/>
    </row>
    <row r="8" spans="1:11" ht="13" x14ac:dyDescent="0.3">
      <c r="A8" s="2"/>
      <c r="B8" s="19"/>
      <c r="C8" s="2"/>
      <c r="D8" s="9"/>
      <c r="E8" s="9"/>
      <c r="F8" s="9"/>
      <c r="G8" s="11"/>
      <c r="H8" s="11"/>
      <c r="I8" s="2"/>
      <c r="J8" s="2"/>
      <c r="K8" s="2"/>
    </row>
    <row r="9" spans="1:11" ht="14" x14ac:dyDescent="0.25">
      <c r="A9" s="2"/>
      <c r="B9" s="12"/>
      <c r="C9" s="13"/>
      <c r="D9" s="13"/>
      <c r="E9" s="13"/>
      <c r="F9" s="13"/>
      <c r="G9" s="11"/>
      <c r="H9" s="11"/>
      <c r="I9" s="2"/>
      <c r="J9" s="2"/>
      <c r="K9" s="2"/>
    </row>
    <row r="10" spans="1:11" x14ac:dyDescent="0.25">
      <c r="A10" s="2"/>
      <c r="B10" s="2"/>
      <c r="C10" s="2"/>
      <c r="D10" s="9"/>
      <c r="E10" s="9"/>
      <c r="F10" s="9"/>
      <c r="G10" s="9"/>
      <c r="H10" s="9"/>
      <c r="I10" s="2"/>
      <c r="J10" s="2"/>
      <c r="K10" s="2"/>
    </row>
    <row r="11" spans="1:11" x14ac:dyDescent="0.25">
      <c r="A11" s="2"/>
      <c r="B11" s="2"/>
      <c r="C11" s="2"/>
      <c r="D11" s="9"/>
      <c r="E11" s="9"/>
      <c r="F11" s="9"/>
      <c r="G11" s="9"/>
      <c r="H11" s="9"/>
      <c r="I11" s="2"/>
      <c r="J11" s="2"/>
      <c r="K11" s="2"/>
    </row>
    <row r="12" spans="1:11" x14ac:dyDescent="0.25">
      <c r="A12" s="2"/>
      <c r="B12" s="2"/>
      <c r="C12" s="2"/>
      <c r="D12" s="9"/>
      <c r="E12" s="9"/>
      <c r="F12" s="9"/>
      <c r="G12" s="9"/>
      <c r="H12" s="9"/>
      <c r="I12" s="2"/>
      <c r="J12" s="2"/>
      <c r="K12" s="2"/>
    </row>
    <row r="13" spans="1:11" x14ac:dyDescent="0.25">
      <c r="A13" s="2"/>
      <c r="B13" s="2"/>
      <c r="C13" s="2"/>
      <c r="D13" s="9"/>
      <c r="E13" s="9"/>
      <c r="F13" s="9"/>
      <c r="G13" s="9"/>
      <c r="H13" s="9"/>
      <c r="I13" s="2"/>
      <c r="J13" s="2"/>
      <c r="K13" s="2"/>
    </row>
    <row r="14" spans="1:11" x14ac:dyDescent="0.25">
      <c r="A14" s="2"/>
      <c r="B14" s="2"/>
      <c r="C14" s="2"/>
      <c r="D14" s="9"/>
      <c r="E14" s="9"/>
      <c r="F14" s="9"/>
      <c r="G14" s="9"/>
      <c r="H14" s="9"/>
      <c r="I14" s="2"/>
      <c r="J14" s="2"/>
      <c r="K14" s="2"/>
    </row>
    <row r="15" spans="1:11" x14ac:dyDescent="0.25">
      <c r="A15" s="2"/>
      <c r="B15" s="2"/>
      <c r="C15" s="2"/>
      <c r="D15" s="9"/>
      <c r="E15" s="9"/>
      <c r="F15" s="9"/>
      <c r="G15" s="9"/>
      <c r="H15" s="9"/>
      <c r="I15" s="2"/>
      <c r="J15" s="2"/>
      <c r="K15" s="2"/>
    </row>
    <row r="16" spans="1:11" x14ac:dyDescent="0.25">
      <c r="A16" s="2"/>
      <c r="B16" s="2"/>
      <c r="C16" s="2"/>
      <c r="D16" s="9"/>
      <c r="E16" s="9"/>
      <c r="F16" s="9"/>
      <c r="G16" s="9"/>
      <c r="H16" s="9"/>
      <c r="I16" s="2"/>
      <c r="J16" s="2"/>
      <c r="K16" s="2"/>
    </row>
    <row r="17" spans="1:11" x14ac:dyDescent="0.25">
      <c r="A17" s="2"/>
      <c r="B17" s="2"/>
      <c r="C17" s="2"/>
      <c r="D17" s="9"/>
      <c r="E17" s="9"/>
      <c r="F17" s="9"/>
      <c r="G17" s="9"/>
      <c r="H17" s="9"/>
      <c r="I17" s="2"/>
      <c r="J17" s="2"/>
      <c r="K17" s="2"/>
    </row>
    <row r="18" spans="1:11" x14ac:dyDescent="0.25">
      <c r="A18" s="2"/>
      <c r="B18" s="2"/>
      <c r="C18" s="2"/>
      <c r="D18" s="9"/>
      <c r="E18" s="9"/>
      <c r="F18" s="9"/>
      <c r="G18" s="9"/>
      <c r="H18" s="9"/>
      <c r="I18" s="2"/>
      <c r="J18" s="2"/>
      <c r="K18" s="2"/>
    </row>
    <row r="19" spans="1:11" x14ac:dyDescent="0.25">
      <c r="A19" s="2"/>
      <c r="B19" s="2"/>
      <c r="C19" s="2"/>
      <c r="D19" s="9"/>
      <c r="E19" s="9"/>
      <c r="F19" s="9"/>
      <c r="G19" s="9"/>
      <c r="H19" s="9"/>
      <c r="I19" s="2"/>
      <c r="J19" s="2"/>
      <c r="K19" s="2"/>
    </row>
    <row r="20" spans="1:11" x14ac:dyDescent="0.25">
      <c r="A20" s="2"/>
      <c r="B20" s="2"/>
      <c r="C20" s="2"/>
      <c r="D20" s="9"/>
      <c r="E20" s="9"/>
      <c r="F20" s="9"/>
      <c r="G20" s="9"/>
      <c r="H20" s="9"/>
      <c r="I20" s="2"/>
      <c r="J20" s="2"/>
      <c r="K20" s="2"/>
    </row>
    <row r="21" spans="1:11" x14ac:dyDescent="0.25">
      <c r="A21" s="2"/>
      <c r="B21" s="2"/>
      <c r="C21" s="2"/>
      <c r="D21" s="9"/>
      <c r="E21" s="9"/>
      <c r="F21" s="9"/>
      <c r="G21" s="9"/>
      <c r="H21" s="9"/>
      <c r="I21" s="2"/>
      <c r="J21" s="2"/>
      <c r="K21" s="2"/>
    </row>
    <row r="22" spans="1:11" x14ac:dyDescent="0.25">
      <c r="A22" s="2"/>
      <c r="B22" s="2"/>
      <c r="C22" s="2"/>
      <c r="D22" s="9"/>
      <c r="E22" s="9"/>
      <c r="F22" s="9"/>
      <c r="G22" s="9"/>
      <c r="H22" s="9"/>
      <c r="I22" s="2"/>
      <c r="J22" s="2"/>
      <c r="K22" s="2"/>
    </row>
    <row r="23" spans="1:11" x14ac:dyDescent="0.25">
      <c r="A23" s="2"/>
      <c r="B23" s="2"/>
      <c r="C23" s="2"/>
      <c r="D23" s="9"/>
      <c r="E23" s="9"/>
      <c r="F23" s="9"/>
      <c r="G23" s="9"/>
      <c r="H23" s="9"/>
      <c r="I23" s="2"/>
      <c r="J23" s="2"/>
      <c r="K23" s="2"/>
    </row>
    <row r="24" spans="1:11" x14ac:dyDescent="0.25">
      <c r="A24" s="2"/>
      <c r="B24" s="2"/>
      <c r="C24" s="2"/>
      <c r="D24" s="9"/>
      <c r="E24" s="9"/>
      <c r="F24" s="9"/>
      <c r="G24" s="9"/>
      <c r="H24" s="9"/>
      <c r="I24" s="2"/>
      <c r="J24" s="2"/>
      <c r="K24" s="2"/>
    </row>
    <row r="25" spans="1:11" x14ac:dyDescent="0.25">
      <c r="A25" s="2"/>
      <c r="B25" s="2"/>
      <c r="C25" s="2"/>
      <c r="D25" s="9"/>
      <c r="E25" s="9"/>
      <c r="F25" s="9"/>
      <c r="G25" s="9"/>
      <c r="H25" s="9"/>
      <c r="I25" s="2"/>
      <c r="J25" s="2"/>
      <c r="K25" s="2"/>
    </row>
    <row r="26" spans="1:11" x14ac:dyDescent="0.25">
      <c r="A26" s="2"/>
      <c r="B26" s="2"/>
      <c r="C26" s="2"/>
      <c r="D26" s="9"/>
      <c r="E26" s="9"/>
      <c r="F26" s="9"/>
      <c r="G26" s="9"/>
      <c r="H26" s="9"/>
      <c r="I26" s="2"/>
      <c r="J26" s="2"/>
      <c r="K26" s="2"/>
    </row>
    <row r="27" spans="1:11" x14ac:dyDescent="0.25">
      <c r="A27" s="2"/>
      <c r="B27" s="2"/>
      <c r="C27" s="2"/>
      <c r="D27" s="9"/>
      <c r="E27" s="9"/>
      <c r="F27" s="9"/>
      <c r="G27" s="9"/>
      <c r="H27" s="9"/>
      <c r="I27" s="2"/>
      <c r="J27" s="2"/>
      <c r="K27" s="2"/>
    </row>
    <row r="28" spans="1:11" x14ac:dyDescent="0.25">
      <c r="A28" s="2"/>
      <c r="B28" s="2"/>
      <c r="C28" s="2"/>
      <c r="D28" s="9"/>
      <c r="E28" s="9"/>
      <c r="F28" s="9"/>
      <c r="G28" s="9"/>
      <c r="H28" s="9"/>
      <c r="I28" s="2"/>
      <c r="J28" s="2"/>
      <c r="K28" s="2"/>
    </row>
    <row r="29" spans="1:11" x14ac:dyDescent="0.25">
      <c r="A29" s="2"/>
      <c r="B29" s="2"/>
      <c r="C29" s="2"/>
      <c r="D29" s="9"/>
      <c r="E29" s="9"/>
      <c r="F29" s="9"/>
      <c r="G29" s="9"/>
      <c r="H29" s="9"/>
      <c r="I29" s="2"/>
      <c r="J29" s="2"/>
      <c r="K29" s="2"/>
    </row>
    <row r="30" spans="1:11" x14ac:dyDescent="0.25">
      <c r="A30" s="2"/>
      <c r="B30" s="2"/>
      <c r="C30" s="2"/>
      <c r="D30" s="9"/>
      <c r="E30" s="9"/>
      <c r="F30" s="9"/>
      <c r="G30" s="9"/>
      <c r="H30" s="9"/>
      <c r="I30" s="2"/>
      <c r="J30" s="2"/>
      <c r="K30" s="2"/>
    </row>
    <row r="31" spans="1:11" x14ac:dyDescent="0.25">
      <c r="A31" s="2"/>
      <c r="B31" s="2"/>
      <c r="C31" s="2"/>
      <c r="D31" s="9"/>
      <c r="E31" s="9">
        <f>D31*1.19</f>
        <v>0</v>
      </c>
      <c r="F31" s="9">
        <f>D31*3.7</f>
        <v>0</v>
      </c>
      <c r="G31" s="9">
        <f>F31*1.19</f>
        <v>0</v>
      </c>
      <c r="H31" s="9"/>
      <c r="I31" s="2"/>
      <c r="J31" s="2"/>
      <c r="K31" s="2"/>
    </row>
    <row r="32" spans="1:11" x14ac:dyDescent="0.25">
      <c r="A32" s="2"/>
      <c r="B32" s="2"/>
      <c r="C32" s="2"/>
      <c r="D32" s="9"/>
      <c r="E32" s="9">
        <f>D32*1.19</f>
        <v>0</v>
      </c>
      <c r="F32" s="9">
        <f>D32*3.7</f>
        <v>0</v>
      </c>
      <c r="G32" s="9">
        <f>F32*1.19</f>
        <v>0</v>
      </c>
      <c r="H32" s="9"/>
      <c r="I32" s="2"/>
      <c r="J32" s="2"/>
      <c r="K32" s="2"/>
    </row>
    <row r="33" spans="1:11" ht="13" x14ac:dyDescent="0.3">
      <c r="A33" s="4"/>
      <c r="B33" s="4" t="s">
        <v>11</v>
      </c>
      <c r="C33" s="4"/>
      <c r="D33" s="8">
        <f>SUM(D7:D32)</f>
        <v>0</v>
      </c>
      <c r="E33" s="8">
        <f>SUM(E7:E32)</f>
        <v>0</v>
      </c>
      <c r="F33" s="8">
        <f>SUM(F7:F32)</f>
        <v>0</v>
      </c>
      <c r="G33" s="8">
        <f>SUM(G7:G32)</f>
        <v>0</v>
      </c>
      <c r="H33" s="8"/>
      <c r="I33" s="4"/>
      <c r="J33" s="4"/>
      <c r="K33" s="4"/>
    </row>
  </sheetData>
  <mergeCells count="2">
    <mergeCell ref="D6:E6"/>
    <mergeCell ref="F6:G6"/>
  </mergeCells>
  <phoneticPr fontId="2"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P193"/>
  <sheetViews>
    <sheetView tabSelected="1" zoomScale="110" zoomScaleNormal="110" workbookViewId="0">
      <selection activeCell="H137" sqref="H137"/>
    </sheetView>
  </sheetViews>
  <sheetFormatPr defaultColWidth="9.1796875" defaultRowHeight="12.5" x14ac:dyDescent="0.25"/>
  <cols>
    <col min="1" max="1" width="6.54296875" style="45" customWidth="1"/>
    <col min="2" max="2" width="28.7265625" style="47" customWidth="1"/>
    <col min="3" max="3" width="14.81640625" style="46" customWidth="1"/>
    <col min="4" max="4" width="14.81640625" style="644" customWidth="1"/>
    <col min="5" max="5" width="16.7265625" style="46" customWidth="1"/>
    <col min="6" max="6" width="16.1796875" style="46" customWidth="1"/>
    <col min="7" max="7" width="14.26953125" style="46" customWidth="1"/>
    <col min="8" max="8" width="23.26953125" style="46" customWidth="1"/>
    <col min="9" max="11" width="0" style="17" hidden="1" customWidth="1"/>
    <col min="12" max="12" width="0.1796875" style="17" customWidth="1"/>
    <col min="13" max="13" width="11.81640625" style="17" bestFit="1" customWidth="1"/>
    <col min="14" max="14" width="9.1796875" style="17"/>
    <col min="15" max="15" width="14.1796875" style="628" customWidth="1"/>
    <col min="16" max="16" width="12.7265625" style="17" bestFit="1" customWidth="1"/>
    <col min="17" max="16384" width="9.1796875" style="17"/>
  </cols>
  <sheetData>
    <row r="1" spans="1:15" ht="23.25" customHeight="1" x14ac:dyDescent="0.25">
      <c r="A1" s="837" t="s">
        <v>33</v>
      </c>
      <c r="B1" s="838"/>
      <c r="C1" s="436"/>
      <c r="D1" s="839"/>
      <c r="E1" s="840"/>
      <c r="F1" s="840"/>
      <c r="G1" s="841"/>
      <c r="H1" s="842"/>
      <c r="I1" s="843"/>
      <c r="J1" s="843"/>
    </row>
    <row r="2" spans="1:15" ht="52.5" customHeight="1" x14ac:dyDescent="0.25">
      <c r="A2" s="841"/>
      <c r="B2" s="967"/>
      <c r="C2" s="967"/>
      <c r="D2" s="844"/>
      <c r="E2" s="841"/>
      <c r="F2" s="841"/>
      <c r="G2" s="964" t="s">
        <v>568</v>
      </c>
      <c r="H2" s="964"/>
      <c r="I2" s="845" t="s">
        <v>508</v>
      </c>
      <c r="J2" s="845"/>
    </row>
    <row r="3" spans="1:15" ht="61.5" customHeight="1" x14ac:dyDescent="0.25">
      <c r="A3" s="962" t="s">
        <v>567</v>
      </c>
      <c r="B3" s="962"/>
      <c r="C3" s="962"/>
      <c r="D3" s="844"/>
      <c r="E3" s="841"/>
      <c r="F3" s="841"/>
      <c r="G3" s="964"/>
      <c r="H3" s="964"/>
      <c r="I3" s="848" t="s">
        <v>509</v>
      </c>
      <c r="J3" s="848"/>
    </row>
    <row r="4" spans="1:15" ht="66" customHeight="1" x14ac:dyDescent="0.25">
      <c r="A4" s="963" t="s">
        <v>566</v>
      </c>
      <c r="B4" s="962"/>
      <c r="C4" s="962"/>
      <c r="D4" s="844"/>
      <c r="E4" s="841"/>
      <c r="F4" s="841"/>
      <c r="G4" s="846"/>
      <c r="H4" s="847"/>
      <c r="I4" s="849"/>
      <c r="J4" s="849"/>
    </row>
    <row r="5" spans="1:15" ht="53.25" customHeight="1" x14ac:dyDescent="0.25">
      <c r="A5" s="969" t="s">
        <v>556</v>
      </c>
      <c r="B5" s="969"/>
      <c r="C5" s="969"/>
      <c r="D5" s="969"/>
      <c r="E5" s="969"/>
      <c r="F5" s="969"/>
      <c r="G5" s="969"/>
      <c r="H5" s="969"/>
      <c r="O5" s="850"/>
    </row>
    <row r="6" spans="1:15" ht="26.25" customHeight="1" x14ac:dyDescent="0.25">
      <c r="A6" s="965" t="s">
        <v>49</v>
      </c>
      <c r="B6" s="968" t="s">
        <v>31</v>
      </c>
      <c r="C6" s="965" t="s">
        <v>2</v>
      </c>
      <c r="D6" s="99" t="s">
        <v>29</v>
      </c>
      <c r="E6" s="965" t="s">
        <v>32</v>
      </c>
      <c r="F6" s="965" t="s">
        <v>53</v>
      </c>
      <c r="G6" s="965" t="s">
        <v>54</v>
      </c>
      <c r="H6" s="965" t="s">
        <v>9</v>
      </c>
      <c r="I6" s="973" t="s">
        <v>205</v>
      </c>
      <c r="J6" s="974"/>
      <c r="K6" s="974"/>
      <c r="L6" s="975"/>
      <c r="O6" s="629"/>
    </row>
    <row r="7" spans="1:15" s="45" customFormat="1" ht="36.75" customHeight="1" x14ac:dyDescent="0.25">
      <c r="A7" s="965"/>
      <c r="B7" s="968"/>
      <c r="C7" s="965"/>
      <c r="D7" s="99" t="s">
        <v>30</v>
      </c>
      <c r="E7" s="965"/>
      <c r="F7" s="965"/>
      <c r="G7" s="965"/>
      <c r="H7" s="965"/>
      <c r="I7" s="976"/>
      <c r="J7" s="977"/>
      <c r="K7" s="977"/>
      <c r="L7" s="978"/>
      <c r="O7" s="630"/>
    </row>
    <row r="8" spans="1:15" ht="24" customHeight="1" x14ac:dyDescent="0.25">
      <c r="A8" s="100"/>
      <c r="B8" s="966" t="s">
        <v>18</v>
      </c>
      <c r="C8" s="966"/>
      <c r="D8" s="966"/>
      <c r="E8" s="966"/>
      <c r="F8" s="966"/>
      <c r="G8" s="966"/>
      <c r="H8" s="966"/>
      <c r="I8" s="399"/>
      <c r="J8" s="399"/>
      <c r="K8" s="399"/>
      <c r="L8" s="399"/>
    </row>
    <row r="9" spans="1:15" ht="29.25" customHeight="1" x14ac:dyDescent="0.25">
      <c r="A9" s="294">
        <f>'20.01.01.'!A10</f>
        <v>1</v>
      </c>
      <c r="B9" s="165" t="str">
        <f>'20.01.01.'!B10</f>
        <v>Formulare tipizate</v>
      </c>
      <c r="C9" s="582" t="str">
        <f>'20.01.01.'!C10</f>
        <v>22800000-8</v>
      </c>
      <c r="D9" s="417">
        <f>'20.01.01.'!D10</f>
        <v>546</v>
      </c>
      <c r="E9" s="294" t="s">
        <v>52</v>
      </c>
      <c r="F9" s="397" t="str">
        <f>'20.01.01.'!G10</f>
        <v>01.01.2024</v>
      </c>
      <c r="G9" s="397" t="str">
        <f>'20.01.01.'!H10</f>
        <v>01.03.2024</v>
      </c>
      <c r="H9" s="294"/>
      <c r="I9" s="400"/>
      <c r="J9" s="400"/>
      <c r="K9" s="399"/>
      <c r="L9" s="399" t="s">
        <v>148</v>
      </c>
    </row>
    <row r="10" spans="1:15" ht="154.5" customHeight="1" x14ac:dyDescent="0.25">
      <c r="A10" s="294">
        <f>'20.01.01.'!A11</f>
        <v>2</v>
      </c>
      <c r="B10" s="165" t="str">
        <f>'20.01.01.'!B11</f>
        <v>Furnituri de birou PCS</v>
      </c>
      <c r="C10" s="876" t="str">
        <f>'20.01.01.'!C11</f>
        <v>30192700-8; 30197210-1; 22816100-4; 30197320-5; 30192131-8; 30197321-2; 22852000-7; 30192800-9; 30192123-9; 30192125-3; 30192132-5; 22816300-6; 30197330-8; 30192121-5; 30199230-1; 30197110-0; 30199700-7; 30193200-0 30199600-6; 39263000-3; 22612000-3; 22800000-8 30192000-1 30197100-7 30197220-4 30197300-9 30199000-0 39260000-2 39292000-5 44424200-0 24911200-5, 30234300-1,
30234400-2, 30199500-5</v>
      </c>
      <c r="D10" s="417">
        <f>'20.01.01.'!D11</f>
        <v>21236.04</v>
      </c>
      <c r="E10" s="294" t="str">
        <f>E20</f>
        <v>Buget de stat</v>
      </c>
      <c r="F10" s="397" t="str">
        <f>'20.01.01.'!G12</f>
        <v>16.04.2024</v>
      </c>
      <c r="G10" s="397" t="str">
        <f>'20.01.01.'!H12</f>
        <v>24.06.2024</v>
      </c>
      <c r="H10" s="294"/>
      <c r="I10" s="400"/>
      <c r="J10" s="400"/>
      <c r="K10" s="399"/>
      <c r="L10" s="399"/>
    </row>
    <row r="11" spans="1:15" ht="132" customHeight="1" x14ac:dyDescent="0.25">
      <c r="A11" s="693">
        <f>'20.01.01.'!A12</f>
        <v>3</v>
      </c>
      <c r="B11" s="165" t="str">
        <f>'20.01.01.'!B12</f>
        <v>Furnituri de birou (alegeri iunie 2024)</v>
      </c>
      <c r="C11" s="877" t="str">
        <f>'20.01.01.'!C12</f>
        <v>24911200-5
30192000-1
30197100-7
30197220-4
30197300-9
30199000-2
39241000-3
39260000-2
39292500-0
39541100-7
44424200-0</v>
      </c>
      <c r="D11" s="417">
        <f>'20.01.01.'!D12</f>
        <v>15961.3</v>
      </c>
      <c r="E11" s="294" t="s">
        <v>429</v>
      </c>
      <c r="F11" s="397" t="str">
        <f>'20.01.01.'!G12</f>
        <v>16.04.2024</v>
      </c>
      <c r="G11" s="397" t="str">
        <f>'20.01.01.'!H12</f>
        <v>24.06.2024</v>
      </c>
      <c r="H11" s="294"/>
      <c r="I11" s="400"/>
      <c r="J11" s="400"/>
      <c r="K11" s="399"/>
      <c r="L11" s="399"/>
    </row>
    <row r="12" spans="1:15" ht="192.75" customHeight="1" x14ac:dyDescent="0.25">
      <c r="A12" s="693">
        <f>'20.01.01.'!A13</f>
        <v>4</v>
      </c>
      <c r="B12" s="165" t="str">
        <f>'20.01.01.'!B13</f>
        <v>Furnituri de birou (alegeri prezidențiale dec. 2024)</v>
      </c>
      <c r="C12" s="877" t="str">
        <f>'20.01.01.'!C13</f>
        <v>24911200-5
30192000-1
30197100-7
30197220-4
30197300-9
30199000-2
39241000-3
39260000-2
39292500-0
39541100-7
44424200-0
18937000-6
37823800-1
39830000-9
39525800-6
22852100-8</v>
      </c>
      <c r="D12" s="417">
        <f>'20.01.01.'!D13</f>
        <v>9605.25</v>
      </c>
      <c r="E12" s="294" t="s">
        <v>518</v>
      </c>
      <c r="F12" s="397" t="str">
        <f>'20.01.01.'!G13</f>
        <v>24.10.2024</v>
      </c>
      <c r="G12" s="397" t="str">
        <f>'20.01.01.'!H13</f>
        <v>22.10.2024</v>
      </c>
      <c r="H12" s="294"/>
      <c r="I12" s="400"/>
      <c r="J12" s="400"/>
      <c r="K12" s="399"/>
      <c r="L12" s="399"/>
    </row>
    <row r="13" spans="1:15" ht="205.5" customHeight="1" x14ac:dyDescent="0.25">
      <c r="A13" s="693">
        <f>'20.01.01.'!A14</f>
        <v>5</v>
      </c>
      <c r="B13" s="165" t="str">
        <f>'20.01.01.'!B14</f>
        <v>Furnituri de birou (alegeri parlamentare dec.2024)</v>
      </c>
      <c r="C13" s="582" t="str">
        <f>'20.01.01.'!C14</f>
        <v>24911200-5
30192000-1
30197100-7
30197220-4
30197300-9
30199000-2
39241000-3
39260000-2
39292500-0
39541100-7
44424200-0
18937000-6
37823800-1
39830000-9
39525800-6
22852100-8</v>
      </c>
      <c r="D13" s="417">
        <f>'20.01.01.'!D14</f>
        <v>9605.25</v>
      </c>
      <c r="E13" s="294" t="s">
        <v>519</v>
      </c>
      <c r="F13" s="397" t="str">
        <f>'20.01.01.'!G14</f>
        <v>24.10.2024</v>
      </c>
      <c r="G13" s="397" t="str">
        <f>'20.01.01.'!H14</f>
        <v>22.10.2024</v>
      </c>
      <c r="H13" s="294"/>
      <c r="I13" s="400"/>
      <c r="J13" s="400"/>
      <c r="K13" s="399"/>
      <c r="L13" s="399"/>
    </row>
    <row r="14" spans="1:15" ht="21" customHeight="1" x14ac:dyDescent="0.25">
      <c r="A14" s="101"/>
      <c r="B14" s="98" t="s">
        <v>213</v>
      </c>
      <c r="C14" s="101"/>
      <c r="D14" s="332">
        <f>'20.01.01.'!D15</f>
        <v>56953.84</v>
      </c>
      <c r="E14" s="101"/>
      <c r="F14" s="101"/>
      <c r="G14" s="101"/>
      <c r="H14" s="101"/>
      <c r="I14" s="399"/>
      <c r="J14" s="399"/>
      <c r="K14" s="399"/>
      <c r="L14" s="399"/>
    </row>
    <row r="15" spans="1:15" ht="21.75" hidden="1" customHeight="1" x14ac:dyDescent="0.25">
      <c r="A15" s="101"/>
      <c r="B15" s="966" t="s">
        <v>152</v>
      </c>
      <c r="C15" s="966"/>
      <c r="D15" s="966"/>
      <c r="E15" s="966"/>
      <c r="F15" s="966"/>
      <c r="G15" s="966"/>
      <c r="H15" s="966"/>
      <c r="I15" s="399"/>
      <c r="J15" s="399"/>
      <c r="K15" s="399"/>
      <c r="L15" s="399"/>
    </row>
    <row r="16" spans="1:15" ht="16.5" hidden="1" customHeight="1" x14ac:dyDescent="0.25">
      <c r="A16" s="101">
        <f>'20.01.02'!A9</f>
        <v>0</v>
      </c>
      <c r="B16" s="102"/>
      <c r="C16" s="101"/>
      <c r="D16" s="104">
        <f>'20.01.02'!D9</f>
        <v>0</v>
      </c>
      <c r="E16" s="101"/>
      <c r="F16" s="103"/>
      <c r="G16" s="103"/>
      <c r="H16" s="101"/>
      <c r="I16" s="399"/>
      <c r="J16" s="399"/>
      <c r="K16" s="399"/>
      <c r="L16" s="399"/>
    </row>
    <row r="17" spans="1:12" ht="21" hidden="1" customHeight="1" x14ac:dyDescent="0.25">
      <c r="A17" s="101"/>
      <c r="B17" s="98" t="s">
        <v>11</v>
      </c>
      <c r="C17" s="101"/>
      <c r="D17" s="333">
        <f>'20.01.02'!D10</f>
        <v>0</v>
      </c>
      <c r="E17" s="101"/>
      <c r="F17" s="101"/>
      <c r="G17" s="101"/>
      <c r="H17" s="101"/>
      <c r="I17" s="399"/>
      <c r="J17" s="399"/>
      <c r="K17" s="399"/>
      <c r="L17" s="399"/>
    </row>
    <row r="18" spans="1:12" ht="13.5" hidden="1" customHeight="1" x14ac:dyDescent="0.25">
      <c r="A18" s="101"/>
      <c r="B18" s="102"/>
      <c r="C18" s="101"/>
      <c r="D18" s="412"/>
      <c r="E18" s="101"/>
      <c r="F18" s="101"/>
      <c r="G18" s="101"/>
      <c r="H18" s="101"/>
      <c r="I18" s="399"/>
      <c r="J18" s="399"/>
      <c r="K18" s="399"/>
      <c r="L18" s="399"/>
    </row>
    <row r="19" spans="1:12" ht="24.75" customHeight="1" x14ac:dyDescent="0.25">
      <c r="A19" s="101"/>
      <c r="B19" s="966" t="s">
        <v>34</v>
      </c>
      <c r="C19" s="966"/>
      <c r="D19" s="966"/>
      <c r="E19" s="966"/>
      <c r="F19" s="966"/>
      <c r="G19" s="966"/>
      <c r="H19" s="966"/>
      <c r="I19" s="399" t="s">
        <v>200</v>
      </c>
      <c r="J19" s="399" t="s">
        <v>201</v>
      </c>
      <c r="K19" s="399" t="s">
        <v>202</v>
      </c>
      <c r="L19" s="399" t="s">
        <v>203</v>
      </c>
    </row>
    <row r="20" spans="1:12" ht="27" customHeight="1" x14ac:dyDescent="0.25">
      <c r="A20" s="101">
        <f>'20.01.03'!A9</f>
        <v>6</v>
      </c>
      <c r="B20" s="102" t="str">
        <f>'20.01.03'!B9</f>
        <v>Utilitati (energie electrica)</v>
      </c>
      <c r="C20" s="101" t="str">
        <f>'20.01.03'!C9</f>
        <v>65000000-3</v>
      </c>
      <c r="D20" s="104">
        <f>'20.01.03'!D9</f>
        <v>1966806.71</v>
      </c>
      <c r="E20" s="101" t="s">
        <v>52</v>
      </c>
      <c r="F20" s="103" t="str">
        <f>'20.01.03'!G9</f>
        <v>01.01.2024</v>
      </c>
      <c r="G20" s="103" t="str">
        <f>'20.01.03'!H9</f>
        <v>31.12.2024</v>
      </c>
      <c r="H20" s="101"/>
      <c r="I20" s="399" t="s">
        <v>204</v>
      </c>
      <c r="J20" s="399" t="s">
        <v>204</v>
      </c>
      <c r="K20" s="399" t="s">
        <v>204</v>
      </c>
      <c r="L20" s="399" t="s">
        <v>204</v>
      </c>
    </row>
    <row r="21" spans="1:12" ht="22.5" customHeight="1" x14ac:dyDescent="0.25">
      <c r="A21" s="101"/>
      <c r="B21" s="98" t="s">
        <v>214</v>
      </c>
      <c r="C21" s="101"/>
      <c r="D21" s="333">
        <f>'20.01.03'!D10</f>
        <v>1966806.71</v>
      </c>
      <c r="E21" s="101"/>
      <c r="F21" s="101"/>
      <c r="G21" s="101"/>
      <c r="H21" s="101"/>
      <c r="I21" s="399"/>
      <c r="J21" s="399"/>
      <c r="K21" s="399"/>
      <c r="L21" s="399"/>
    </row>
    <row r="22" spans="1:12" ht="23.25" customHeight="1" x14ac:dyDescent="0.25">
      <c r="A22" s="101"/>
      <c r="B22" s="409" t="s">
        <v>36</v>
      </c>
      <c r="C22" s="426"/>
      <c r="D22" s="136"/>
      <c r="E22" s="413"/>
      <c r="F22" s="413"/>
      <c r="G22" s="414"/>
      <c r="H22" s="414"/>
      <c r="I22" s="399"/>
      <c r="J22" s="399"/>
      <c r="K22" s="399"/>
      <c r="L22" s="399"/>
    </row>
    <row r="23" spans="1:12" ht="29.25" customHeight="1" x14ac:dyDescent="0.25">
      <c r="A23" s="101">
        <f>'20.01.04'!A12</f>
        <v>7</v>
      </c>
      <c r="B23" s="102" t="str">
        <f>'20.01.04'!B12</f>
        <v xml:space="preserve">Servicii colectare deseuri                                                                                                                                                                                                                                      </v>
      </c>
      <c r="C23" s="101" t="str">
        <f>'20.01.04'!C12</f>
        <v>90511000-2; 90511000-3</v>
      </c>
      <c r="D23" s="104">
        <f>'20.01.04'!D12</f>
        <v>59690.93</v>
      </c>
      <c r="E23" s="101" t="s">
        <v>52</v>
      </c>
      <c r="F23" s="103" t="str">
        <f>'20.01.04'!G12</f>
        <v>01.01.2024</v>
      </c>
      <c r="G23" s="103" t="str">
        <f>'20.01.04'!H12</f>
        <v>31.12.2024</v>
      </c>
      <c r="H23" s="101"/>
      <c r="I23" s="399" t="s">
        <v>204</v>
      </c>
      <c r="J23" s="399"/>
      <c r="K23" s="399"/>
      <c r="L23" s="399"/>
    </row>
    <row r="24" spans="1:12" ht="28.5" customHeight="1" x14ac:dyDescent="0.25">
      <c r="A24" s="101">
        <f>'20.01.04'!A13</f>
        <v>8</v>
      </c>
      <c r="B24" s="102" t="str">
        <f>'20.01.04'!B13</f>
        <v xml:space="preserve">Utilitati(apa rece, canalizare) </v>
      </c>
      <c r="C24" s="101" t="str">
        <f>'20.01.04'!C13</f>
        <v>41110000-3</v>
      </c>
      <c r="D24" s="104">
        <f>'20.01.04'!D13</f>
        <v>75800</v>
      </c>
      <c r="E24" s="101" t="s">
        <v>52</v>
      </c>
      <c r="F24" s="103" t="str">
        <f>'20.01.04'!G13</f>
        <v>01.01.2024</v>
      </c>
      <c r="G24" s="103" t="str">
        <f>'20.01.04'!H13</f>
        <v>31.12.2024</v>
      </c>
      <c r="H24" s="101"/>
      <c r="I24" s="399" t="s">
        <v>204</v>
      </c>
      <c r="J24" s="399" t="s">
        <v>204</v>
      </c>
      <c r="K24" s="399" t="s">
        <v>204</v>
      </c>
      <c r="L24" s="399" t="s">
        <v>204</v>
      </c>
    </row>
    <row r="25" spans="1:12" ht="24" customHeight="1" x14ac:dyDescent="0.25">
      <c r="A25" s="101"/>
      <c r="B25" s="98" t="s">
        <v>215</v>
      </c>
      <c r="C25" s="427"/>
      <c r="D25" s="333">
        <f>'20.01.04'!D14</f>
        <v>135490.93</v>
      </c>
      <c r="E25" s="101"/>
      <c r="F25" s="101"/>
      <c r="G25" s="101"/>
      <c r="H25" s="101"/>
      <c r="I25" s="399"/>
      <c r="J25" s="399"/>
      <c r="K25" s="399"/>
      <c r="L25" s="399"/>
    </row>
    <row r="26" spans="1:12" ht="25.5" customHeight="1" x14ac:dyDescent="0.25">
      <c r="A26" s="101"/>
      <c r="B26" s="966" t="s">
        <v>19</v>
      </c>
      <c r="C26" s="966"/>
      <c r="D26" s="966"/>
      <c r="E26" s="966"/>
      <c r="F26" s="966"/>
      <c r="G26" s="966"/>
      <c r="H26" s="966"/>
      <c r="I26" s="399"/>
      <c r="J26" s="399"/>
      <c r="K26" s="399"/>
      <c r="L26" s="399"/>
    </row>
    <row r="27" spans="1:12" ht="76.5" hidden="1" customHeight="1" x14ac:dyDescent="0.3">
      <c r="A27" s="101" t="e">
        <f>'20.01.05'!#REF!</f>
        <v>#REF!</v>
      </c>
      <c r="B27" s="102" t="e">
        <f>'20.01.05'!#REF!</f>
        <v>#REF!</v>
      </c>
      <c r="C27" s="101" t="e">
        <f>'20.01.05'!#REF!</f>
        <v>#REF!</v>
      </c>
      <c r="D27" s="105" t="e">
        <f>'20.01.05'!#REF!</f>
        <v>#REF!</v>
      </c>
      <c r="E27" s="101" t="s">
        <v>52</v>
      </c>
      <c r="F27" s="103" t="e">
        <f>'20.01.05'!#REF!</f>
        <v>#REF!</v>
      </c>
      <c r="G27" s="103" t="e">
        <f>'20.01.05'!#REF!</f>
        <v>#REF!</v>
      </c>
      <c r="H27" s="101" t="e">
        <f>'20.01.05'!#REF!</f>
        <v>#REF!</v>
      </c>
      <c r="I27" s="399" t="s">
        <v>204</v>
      </c>
      <c r="J27" s="399" t="s">
        <v>204</v>
      </c>
      <c r="K27" s="405" t="s">
        <v>204</v>
      </c>
      <c r="L27" s="399" t="s">
        <v>204</v>
      </c>
    </row>
    <row r="28" spans="1:12" ht="62.25" customHeight="1" x14ac:dyDescent="0.25">
      <c r="A28" s="101">
        <f>'20.01.05'!A9</f>
        <v>9</v>
      </c>
      <c r="B28" s="102" t="str">
        <f>'20.01.05'!B9</f>
        <v>Lubrificanti/aditivi/carburanti necesari functionarii si intretinerii grup electrogen si motoarelor autoturismelor din parcul auto al INS</v>
      </c>
      <c r="C28" s="101" t="str">
        <f>'20.01.05'!C9</f>
        <v xml:space="preserve">
09211000-1
09211000-2
 09130000-9
</v>
      </c>
      <c r="D28" s="105">
        <f>'20.01.05'!D9</f>
        <v>5300</v>
      </c>
      <c r="E28" s="101" t="s">
        <v>52</v>
      </c>
      <c r="F28" s="103" t="str">
        <f>'20.01.05'!G9</f>
        <v>01.01.2024</v>
      </c>
      <c r="G28" s="103" t="str">
        <f>'20.01.05'!H9</f>
        <v>31.12.2024</v>
      </c>
      <c r="H28" s="101"/>
      <c r="I28" s="399" t="s">
        <v>204</v>
      </c>
      <c r="J28" s="399" t="s">
        <v>204</v>
      </c>
      <c r="K28" s="399" t="s">
        <v>204</v>
      </c>
      <c r="L28" s="399" t="s">
        <v>204</v>
      </c>
    </row>
    <row r="29" spans="1:12" ht="24" customHeight="1" x14ac:dyDescent="0.25">
      <c r="A29" s="101"/>
      <c r="B29" s="98" t="s">
        <v>229</v>
      </c>
      <c r="C29" s="101"/>
      <c r="D29" s="332">
        <f>'20.01.05'!D10</f>
        <v>5300</v>
      </c>
      <c r="E29" s="101"/>
      <c r="F29" s="103"/>
      <c r="G29" s="103"/>
      <c r="H29" s="101"/>
      <c r="I29" s="399"/>
      <c r="J29" s="399"/>
      <c r="K29" s="399"/>
      <c r="L29" s="399"/>
    </row>
    <row r="30" spans="1:12" ht="25.5" customHeight="1" x14ac:dyDescent="0.25">
      <c r="A30" s="101"/>
      <c r="B30" s="966" t="s">
        <v>20</v>
      </c>
      <c r="C30" s="966"/>
      <c r="D30" s="966"/>
      <c r="E30" s="966"/>
      <c r="F30" s="966"/>
      <c r="G30" s="966"/>
      <c r="H30" s="966"/>
      <c r="I30" s="399"/>
      <c r="J30" s="399"/>
      <c r="K30" s="399"/>
      <c r="L30" s="399"/>
    </row>
    <row r="31" spans="1:12" ht="36" customHeight="1" x14ac:dyDescent="0.25">
      <c r="A31" s="101">
        <f>'20.01.06'!A8</f>
        <v>10</v>
      </c>
      <c r="B31" s="102" t="str">
        <f>'20.01.06'!B8</f>
        <v>Piese de schimb pentru utilaje si aparate din dotarea tipografiei INS</v>
      </c>
      <c r="C31" s="101" t="str">
        <f>'20.01.06'!C8</f>
        <v>34320000-6
34913000-0</v>
      </c>
      <c r="D31" s="104">
        <f>'20.01.06'!D8</f>
        <v>37949</v>
      </c>
      <c r="E31" s="101" t="s">
        <v>52</v>
      </c>
      <c r="F31" s="103" t="str">
        <f>F20</f>
        <v>01.01.2024</v>
      </c>
      <c r="G31" s="103" t="str">
        <f>G20</f>
        <v>31.12.2024</v>
      </c>
      <c r="H31" s="101"/>
      <c r="I31" s="399" t="s">
        <v>204</v>
      </c>
      <c r="J31" s="399" t="s">
        <v>204</v>
      </c>
      <c r="K31" s="399" t="s">
        <v>204</v>
      </c>
      <c r="L31" s="399" t="s">
        <v>204</v>
      </c>
    </row>
    <row r="32" spans="1:12" ht="57" customHeight="1" x14ac:dyDescent="0.25">
      <c r="A32" s="101">
        <f>'20.01.06'!A9</f>
        <v>11</v>
      </c>
      <c r="B32" s="102" t="str">
        <f>'20.01.06'!B9</f>
        <v>Piese de schimb pentru tehnica de calcul</v>
      </c>
      <c r="C32" s="101" t="str">
        <f>'20.01.06'!C9</f>
        <v>30237000-9 ; 
30125000-1; 30233000-1; 30234600-4</v>
      </c>
      <c r="D32" s="104">
        <f>'20.01.06'!D9</f>
        <v>96150</v>
      </c>
      <c r="E32" s="101" t="s">
        <v>52</v>
      </c>
      <c r="F32" s="103" t="str">
        <f>'20.01.06'!G9</f>
        <v>01.01.2024</v>
      </c>
      <c r="G32" s="103" t="str">
        <f>'20.01.06'!H9</f>
        <v>31.12.2024</v>
      </c>
      <c r="H32" s="101"/>
      <c r="I32" s="399" t="s">
        <v>204</v>
      </c>
      <c r="J32" s="399" t="s">
        <v>204</v>
      </c>
      <c r="K32" s="399" t="s">
        <v>204</v>
      </c>
      <c r="L32" s="399" t="s">
        <v>204</v>
      </c>
    </row>
    <row r="33" spans="1:15" ht="158.25" customHeight="1" x14ac:dyDescent="0.25">
      <c r="A33" s="101">
        <f>'20.01.06'!A10</f>
        <v>12</v>
      </c>
      <c r="B33" s="102" t="str">
        <f>'20.01.06'!B10</f>
        <v xml:space="preserve">Piese de schimb pentru:Sistem ventilatie,Sistem audio video;Aparate aer conditionat;Sisteme climatizare;Sisteme de securitate;Piese de schimb ascensoare; </v>
      </c>
      <c r="C33" s="704" t="str">
        <f>'20.01.06'!C10</f>
        <v>34913000-0; 31670000-3; 31700000-3; 31711500-8; 39716000-4; 42124000-4; 42142000-6; 32350000-1; 42419510-4;44165100-5;48952000-6, 42913400-3</v>
      </c>
      <c r="D33" s="104">
        <f>'20.01.06'!D10</f>
        <v>34690</v>
      </c>
      <c r="E33" s="101" t="s">
        <v>52</v>
      </c>
      <c r="F33" s="103" t="str">
        <f>'20.01.06'!G10</f>
        <v>01.01.2024</v>
      </c>
      <c r="G33" s="103" t="str">
        <f>'20.01.06'!H10</f>
        <v>31.12.2024</v>
      </c>
      <c r="H33" s="101"/>
      <c r="I33" s="399" t="s">
        <v>204</v>
      </c>
      <c r="J33" s="399" t="s">
        <v>204</v>
      </c>
      <c r="K33" s="399" t="s">
        <v>204</v>
      </c>
      <c r="L33" s="399" t="s">
        <v>204</v>
      </c>
    </row>
    <row r="34" spans="1:15" ht="51" customHeight="1" x14ac:dyDescent="0.25">
      <c r="A34" s="693">
        <f>'20.01.06'!A11</f>
        <v>13</v>
      </c>
      <c r="B34" s="102" t="str">
        <f>'20.01.06'!B11</f>
        <v>Piese de schimb (Alegeri  iunie 2024-  monitoare)</v>
      </c>
      <c r="C34" s="101" t="str">
        <f>'20.01.06'!C11</f>
        <v>30230000-0</v>
      </c>
      <c r="D34" s="104">
        <f>'20.01.06'!D11</f>
        <v>16940</v>
      </c>
      <c r="E34" s="101" t="s">
        <v>429</v>
      </c>
      <c r="F34" s="103" t="str">
        <f>'20.01.06'!G11</f>
        <v>16.04.2024</v>
      </c>
      <c r="G34" s="103" t="str">
        <f>'20.01.06'!H11</f>
        <v>30.05.2024</v>
      </c>
      <c r="H34" s="101"/>
      <c r="I34" s="399"/>
      <c r="J34" s="399"/>
      <c r="K34" s="399"/>
      <c r="L34" s="399"/>
    </row>
    <row r="35" spans="1:15" ht="40.5" customHeight="1" x14ac:dyDescent="0.25">
      <c r="A35" s="101">
        <f>'20.01.06'!A12</f>
        <v>14</v>
      </c>
      <c r="B35" s="102" t="str">
        <f>'20.01.06'!B12</f>
        <v>Anvelope si acumulatori  grup electrogen / autoturismele din parcul INS</v>
      </c>
      <c r="C35" s="101" t="str">
        <f>'20.01.06'!C12</f>
        <v>34351100-3; 31421000-3</v>
      </c>
      <c r="D35" s="104">
        <f>'20.01.06'!D12</f>
        <v>5819</v>
      </c>
      <c r="E35" s="101" t="s">
        <v>52</v>
      </c>
      <c r="F35" s="103" t="str">
        <f>'20.01.06'!G12</f>
        <v>01.01.2024</v>
      </c>
      <c r="G35" s="103" t="str">
        <f>'20.01.06'!H12</f>
        <v>31.12.2024</v>
      </c>
      <c r="H35" s="101"/>
      <c r="I35" s="399" t="s">
        <v>204</v>
      </c>
      <c r="J35" s="399" t="s">
        <v>204</v>
      </c>
      <c r="K35" s="399" t="s">
        <v>204</v>
      </c>
      <c r="L35" s="399" t="s">
        <v>204</v>
      </c>
    </row>
    <row r="36" spans="1:15" ht="81" customHeight="1" x14ac:dyDescent="0.25">
      <c r="A36" s="101">
        <f>'20.01.06'!A13</f>
        <v>15</v>
      </c>
      <c r="B36" s="102" t="str">
        <f>'20.01.06'!B13</f>
        <v>Piese de schimb si consumabile (reparatia de autoturisme si grup electrogen)</v>
      </c>
      <c r="C36" s="704" t="str">
        <f>'20.01.06'!C13</f>
        <v>34300000-0
31421000-3
44165100-5
42913300-2
42913400-3
42913500-4</v>
      </c>
      <c r="D36" s="104">
        <f>'20.01.06'!D13</f>
        <v>28949.96</v>
      </c>
      <c r="E36" s="101" t="s">
        <v>52</v>
      </c>
      <c r="F36" s="103" t="str">
        <f>'20.01.06'!G13</f>
        <v>01.01.2024</v>
      </c>
      <c r="G36" s="103" t="str">
        <f>'20.01.06'!H13</f>
        <v>31.12.2024</v>
      </c>
      <c r="H36" s="101"/>
      <c r="I36" s="399" t="s">
        <v>204</v>
      </c>
      <c r="J36" s="399" t="s">
        <v>204</v>
      </c>
      <c r="K36" s="399" t="s">
        <v>204</v>
      </c>
      <c r="L36" s="399" t="s">
        <v>204</v>
      </c>
    </row>
    <row r="37" spans="1:15" ht="23.25" customHeight="1" x14ac:dyDescent="0.25">
      <c r="A37" s="101"/>
      <c r="B37" s="98" t="s">
        <v>397</v>
      </c>
      <c r="C37" s="101"/>
      <c r="D37" s="333">
        <f>'20.01.06'!D14</f>
        <v>220497.96</v>
      </c>
      <c r="E37" s="101"/>
      <c r="F37" s="101"/>
      <c r="G37" s="101"/>
      <c r="H37" s="101"/>
      <c r="I37" s="399"/>
      <c r="J37" s="399"/>
      <c r="K37" s="399"/>
      <c r="L37" s="399"/>
    </row>
    <row r="38" spans="1:15" s="57" customFormat="1" ht="24.75" customHeight="1" x14ac:dyDescent="0.25">
      <c r="A38" s="101"/>
      <c r="B38" s="966" t="s">
        <v>21</v>
      </c>
      <c r="C38" s="966"/>
      <c r="D38" s="966"/>
      <c r="E38" s="966"/>
      <c r="F38" s="966"/>
      <c r="G38" s="966"/>
      <c r="H38" s="966"/>
      <c r="I38" s="399"/>
      <c r="J38" s="399"/>
      <c r="K38" s="401"/>
      <c r="L38" s="401"/>
      <c r="O38" s="631"/>
    </row>
    <row r="39" spans="1:15" s="57" customFormat="1" ht="72.75" customHeight="1" x14ac:dyDescent="0.25">
      <c r="A39" s="101">
        <f>'20.01.08'!A8</f>
        <v>16</v>
      </c>
      <c r="B39" s="102" t="str">
        <f>'20.01.08'!B8</f>
        <v>Servicii de telefonie(fixa) şi de transmisie de date;Servicii de internet,servicii de transmisie prin fax, abonament de televiziune prin cablu</v>
      </c>
      <c r="C39" s="101" t="str">
        <f>'20.01.08'!C8</f>
        <v>64210000-1; 72400000-4
72411000-4,
92232000-6</v>
      </c>
      <c r="D39" s="104">
        <f>'20.01.08'!D8</f>
        <v>31740</v>
      </c>
      <c r="E39" s="101" t="s">
        <v>52</v>
      </c>
      <c r="F39" s="106" t="str">
        <f>'20.01.08'!G8</f>
        <v>01.01.2024</v>
      </c>
      <c r="G39" s="106" t="str">
        <f>'20.01.08'!H8</f>
        <v>29.01.2024</v>
      </c>
      <c r="H39" s="415"/>
      <c r="I39" s="401" t="s">
        <v>204</v>
      </c>
      <c r="J39" s="401"/>
      <c r="K39" s="401"/>
      <c r="L39" s="401"/>
      <c r="O39" s="631"/>
    </row>
    <row r="40" spans="1:15" s="57" customFormat="1" ht="28.5" customHeight="1" x14ac:dyDescent="0.25">
      <c r="A40" s="101">
        <f>'20.01.08'!A9</f>
        <v>17</v>
      </c>
      <c r="B40" s="102" t="str">
        <f>'20.01.08'!B9</f>
        <v xml:space="preserve">Servicii de telefonie mobila incluzand trafic date mobile (voce si date)                                                                                                                                                                                                               </v>
      </c>
      <c r="C40" s="101" t="str">
        <f>'20.01.08'!C9</f>
        <v xml:space="preserve">64212000-5   </v>
      </c>
      <c r="D40" s="104">
        <f>'20.01.08'!D9</f>
        <v>14835</v>
      </c>
      <c r="E40" s="101" t="s">
        <v>52</v>
      </c>
      <c r="F40" s="106" t="str">
        <f>'20.01.08'!G9</f>
        <v>01.01.2024</v>
      </c>
      <c r="G40" s="106" t="str">
        <f>'20.01.08'!H9</f>
        <v>30.01.2024</v>
      </c>
      <c r="H40" s="415"/>
      <c r="I40" s="401"/>
      <c r="J40" s="401"/>
      <c r="K40" s="401"/>
      <c r="L40" s="401"/>
      <c r="O40" s="632" t="s">
        <v>405</v>
      </c>
    </row>
    <row r="41" spans="1:15" s="57" customFormat="1" ht="45.75" customHeight="1" x14ac:dyDescent="0.25">
      <c r="A41" s="101">
        <f>'20.01.08'!A10</f>
        <v>18</v>
      </c>
      <c r="B41" s="102" t="str">
        <f>'20.01.08'!B10</f>
        <v>Servicii de francare TP,cu alocare numar TP pentru francarea timiterilor de corespondenta</v>
      </c>
      <c r="C41" s="101" t="str">
        <f>'20.01.08'!C10</f>
        <v xml:space="preserve">64110000-0
</v>
      </c>
      <c r="D41" s="104">
        <f>'20.01.08'!D10</f>
        <v>11764.71</v>
      </c>
      <c r="E41" s="101" t="s">
        <v>52</v>
      </c>
      <c r="F41" s="106" t="str">
        <f>'20.01.08'!G10</f>
        <v>01.01.2024</v>
      </c>
      <c r="G41" s="106" t="str">
        <f>'20.01.08'!H10</f>
        <v>30.06.2024</v>
      </c>
      <c r="H41" s="415"/>
      <c r="I41" s="401"/>
      <c r="J41" s="401" t="s">
        <v>204</v>
      </c>
      <c r="K41" s="401"/>
      <c r="L41" s="401"/>
      <c r="O41" s="631"/>
    </row>
    <row r="42" spans="1:15" s="57" customFormat="1" ht="24" customHeight="1" x14ac:dyDescent="0.25">
      <c r="A42" s="101">
        <f>'20.01.08'!A11</f>
        <v>19</v>
      </c>
      <c r="B42" s="102" t="str">
        <f>'20.01.08'!B11</f>
        <v>Inchiriere casuta postala</v>
      </c>
      <c r="C42" s="101" t="str">
        <f>'20.01.08'!C11</f>
        <v>64115000-5</v>
      </c>
      <c r="D42" s="104">
        <f>'20.01.08'!D11</f>
        <v>272.27999999999997</v>
      </c>
      <c r="E42" s="101" t="s">
        <v>52</v>
      </c>
      <c r="F42" s="106" t="str">
        <f>'20.01.08'!G11</f>
        <v>01.01.2024</v>
      </c>
      <c r="G42" s="106" t="str">
        <f>'20.01.06'!H12</f>
        <v>31.12.2024</v>
      </c>
      <c r="H42" s="415"/>
      <c r="I42" s="401" t="s">
        <v>204</v>
      </c>
      <c r="J42" s="401"/>
      <c r="K42" s="401"/>
      <c r="L42" s="401"/>
      <c r="O42" s="631"/>
    </row>
    <row r="43" spans="1:15" s="57" customFormat="1" ht="32.25" customHeight="1" x14ac:dyDescent="0.25">
      <c r="A43" s="101">
        <f>'20.01.08'!A12</f>
        <v>20</v>
      </c>
      <c r="B43" s="102" t="str">
        <f>'20.01.08'!B12</f>
        <v xml:space="preserve">Servicii poștale de distribuire a coletelor </v>
      </c>
      <c r="C43" s="101" t="str">
        <f>'20.01.08'!C12</f>
        <v>64110000-0</v>
      </c>
      <c r="D43" s="104">
        <f>'20.01.08'!D12</f>
        <v>72208.5</v>
      </c>
      <c r="E43" s="101" t="s">
        <v>52</v>
      </c>
      <c r="F43" s="106" t="str">
        <f>'20.01.08'!G12</f>
        <v>01.01.2024</v>
      </c>
      <c r="G43" s="106" t="str">
        <f>'20.01.08'!H12</f>
        <v>29.03.2024</v>
      </c>
      <c r="H43" s="415"/>
      <c r="I43" s="401" t="s">
        <v>204</v>
      </c>
      <c r="J43" s="401"/>
      <c r="K43" s="401"/>
      <c r="L43" s="401"/>
      <c r="O43" s="631"/>
    </row>
    <row r="44" spans="1:15" ht="28.5" customHeight="1" x14ac:dyDescent="0.25">
      <c r="A44" s="101">
        <f>'20.01.08'!A13</f>
        <v>21</v>
      </c>
      <c r="B44" s="416" t="str">
        <f>'20.01.08'!B13</f>
        <v>Servicii de comunicatii bucla locala (STS)</v>
      </c>
      <c r="C44" s="160" t="str">
        <f>'20.01.08'!C13</f>
        <v xml:space="preserve">64200000-8; </v>
      </c>
      <c r="D44" s="104">
        <f>'20.01.08'!D13</f>
        <v>81510.63</v>
      </c>
      <c r="E44" s="101" t="s">
        <v>52</v>
      </c>
      <c r="F44" s="106" t="str">
        <f>'20.01.08'!G13</f>
        <v>01.01.2024</v>
      </c>
      <c r="G44" s="106" t="str">
        <f>'20.01.08'!H13</f>
        <v>29.03.2024</v>
      </c>
      <c r="H44" s="415"/>
      <c r="I44" s="401" t="s">
        <v>204</v>
      </c>
      <c r="J44" s="401"/>
      <c r="K44" s="399"/>
      <c r="L44" s="399"/>
    </row>
    <row r="45" spans="1:15" ht="27" customHeight="1" x14ac:dyDescent="0.25">
      <c r="A45" s="101">
        <f>'20.01.08'!A14</f>
        <v>22</v>
      </c>
      <c r="B45" s="416" t="str">
        <f>'20.01.08'!B14</f>
        <v>Abonament Internet 4G</v>
      </c>
      <c r="C45" s="160" t="str">
        <f>'20.01.08'!C14</f>
        <v>72411000-4</v>
      </c>
      <c r="D45" s="104">
        <f>'20.01.08'!D14</f>
        <v>4000</v>
      </c>
      <c r="E45" s="101" t="s">
        <v>52</v>
      </c>
      <c r="F45" s="106" t="str">
        <f>'20.01.08'!G14</f>
        <v>01.01.2024</v>
      </c>
      <c r="G45" s="106" t="str">
        <f>'20.01.08'!H14</f>
        <v>29.03.2024</v>
      </c>
      <c r="H45" s="415"/>
      <c r="I45" s="401"/>
      <c r="J45" s="401"/>
      <c r="K45" s="399"/>
      <c r="L45" s="399"/>
    </row>
    <row r="46" spans="1:15" s="37" customFormat="1" ht="23.25" customHeight="1" x14ac:dyDescent="0.25">
      <c r="A46" s="101"/>
      <c r="B46" s="98" t="s">
        <v>228</v>
      </c>
      <c r="C46" s="101"/>
      <c r="D46" s="333">
        <f>'20.01.08'!D15</f>
        <v>216331.12</v>
      </c>
      <c r="E46" s="101"/>
      <c r="F46" s="103"/>
      <c r="G46" s="103"/>
      <c r="H46" s="101"/>
      <c r="I46" s="401"/>
      <c r="J46" s="401"/>
      <c r="K46" s="402"/>
      <c r="L46" s="402"/>
      <c r="O46" s="628"/>
    </row>
    <row r="47" spans="1:15" ht="24" customHeight="1" x14ac:dyDescent="0.25">
      <c r="A47" s="101"/>
      <c r="B47" s="966" t="s">
        <v>22</v>
      </c>
      <c r="C47" s="966"/>
      <c r="D47" s="966"/>
      <c r="E47" s="966"/>
      <c r="F47" s="966"/>
      <c r="G47" s="966"/>
      <c r="H47" s="966"/>
      <c r="I47" s="402"/>
      <c r="J47" s="402"/>
      <c r="K47" s="399"/>
      <c r="L47" s="399"/>
    </row>
    <row r="48" spans="1:15" ht="201.75" customHeight="1" x14ac:dyDescent="0.25">
      <c r="A48" s="101">
        <f>'20.01.09'!A7</f>
        <v>23</v>
      </c>
      <c r="B48" s="102" t="str">
        <f>'20.01.09'!B7</f>
        <v>Materiale tipografice (cerneala tipografica offset , termoclei,capse,solutie, PH, developer, intretinere curenta ,   Finet sau desuri textile bbc,  bureti tipografici, coliere plastic, solutie curatat valuri, manusi cauciuc, cerneala tipografica negru text, pasta curatat maini, vaselina, spray degresant, termoclei, sarma legatorie, ciorap tipografic, solutie PH Vita, placi tipografice,solutie activare placi, aracet legatorie, cerneala echipam. multiplicare tip Duplo cu matrita de hartie) ).</v>
      </c>
      <c r="C48" s="705" t="str">
        <f>'20.01.09'!C7</f>
        <v xml:space="preserve">18224000-7; 22500000-5
30197110-0
22610000-9
39224210-3
24300000-7
19212000-5          19620000-8      39224320-7           44163210-5             24950000-8       18424000-7       24300000-7      33741100-7     09221100-7      39831220-4      24910000-6     44333000-3       19212000-5      24911200-5     44832000-1     24911200-5     </v>
      </c>
      <c r="D48" s="105">
        <f>'20.01.09'!D7</f>
        <v>46639</v>
      </c>
      <c r="E48" s="101" t="s">
        <v>52</v>
      </c>
      <c r="F48" s="103" t="str">
        <f>'20.01.09'!G7</f>
        <v>01.01.2024</v>
      </c>
      <c r="G48" s="103" t="str">
        <f>'20.01.09'!H7</f>
        <v>29.03.2024</v>
      </c>
      <c r="H48" s="101"/>
      <c r="I48" s="399" t="s">
        <v>204</v>
      </c>
      <c r="J48" s="399" t="s">
        <v>204</v>
      </c>
      <c r="K48" s="399" t="s">
        <v>204</v>
      </c>
      <c r="L48" s="399" t="s">
        <v>204</v>
      </c>
    </row>
    <row r="49" spans="1:15" ht="43.5" customHeight="1" x14ac:dyDescent="0.25">
      <c r="A49" s="828">
        <f>'20.01.09'!A8</f>
        <v>24</v>
      </c>
      <c r="B49" s="833" t="str">
        <f>'20.01.09'!B8</f>
        <v>Cerneală tipografică( alegeri parlamentare dec.2024)</v>
      </c>
      <c r="C49" s="834" t="str">
        <f>'20.01.09'!C8</f>
        <v>22610000-9</v>
      </c>
      <c r="D49" s="835">
        <f>'20.01.09'!D8</f>
        <v>6195</v>
      </c>
      <c r="E49" s="828" t="s">
        <v>505</v>
      </c>
      <c r="F49" s="836" t="str">
        <f>'20.01.09'!G8</f>
        <v>24.10.2024</v>
      </c>
      <c r="G49" s="836" t="str">
        <f>'20.01.09'!H8</f>
        <v>22.11.2024</v>
      </c>
      <c r="H49" s="828"/>
      <c r="I49" s="399"/>
      <c r="J49" s="399"/>
      <c r="K49" s="399"/>
      <c r="L49" s="399"/>
    </row>
    <row r="50" spans="1:15" ht="40.5" customHeight="1" x14ac:dyDescent="0.25">
      <c r="A50" s="101">
        <f>'20.01.09'!A9</f>
        <v>25</v>
      </c>
      <c r="B50" s="102" t="str">
        <f>'20.01.09'!B9</f>
        <v>Materiale suport materiale publicate tipografie INS(CD, plicuri, etichete)</v>
      </c>
      <c r="C50" s="445" t="str">
        <f>'20.01.09'!C9</f>
        <v>30199230-1
30234300-1
30192800-9</v>
      </c>
      <c r="D50" s="105">
        <f>'20.01.09'!D9</f>
        <v>6876</v>
      </c>
      <c r="E50" s="101" t="s">
        <v>52</v>
      </c>
      <c r="F50" s="103" t="str">
        <f>'20.01.09'!G9</f>
        <v>01.01.2024</v>
      </c>
      <c r="G50" s="103" t="str">
        <f>'20.01.09'!H9</f>
        <v>30.12.2024</v>
      </c>
      <c r="H50" s="101"/>
      <c r="I50" s="399"/>
      <c r="J50" s="399"/>
      <c r="K50" s="399"/>
      <c r="L50" s="399"/>
    </row>
    <row r="51" spans="1:15" s="57" customFormat="1" ht="31.5" customHeight="1" x14ac:dyDescent="0.25">
      <c r="A51" s="101">
        <f>'20.01.09'!A10</f>
        <v>26</v>
      </c>
      <c r="B51" s="102" t="str">
        <f>'20.01.09'!B10</f>
        <v>Service imprimante si copiatoare iesite din garantie</v>
      </c>
      <c r="C51" s="101" t="str">
        <f>'20.01.09'!C10</f>
        <v>50323000-5</v>
      </c>
      <c r="D51" s="105">
        <f>'20.01.09'!D10</f>
        <v>28956</v>
      </c>
      <c r="E51" s="101" t="s">
        <v>52</v>
      </c>
      <c r="F51" s="103" t="str">
        <f>'20.01.09'!G10</f>
        <v>01.01.2024</v>
      </c>
      <c r="G51" s="103" t="str">
        <f>'20.01.09'!H10</f>
        <v>29.03.2024</v>
      </c>
      <c r="H51" s="101"/>
      <c r="I51" s="406" t="s">
        <v>204</v>
      </c>
      <c r="J51" s="399"/>
      <c r="K51" s="401"/>
      <c r="L51" s="401"/>
      <c r="O51" s="631"/>
    </row>
    <row r="52" spans="1:15" s="57" customFormat="1" ht="42" customHeight="1" x14ac:dyDescent="0.25">
      <c r="A52" s="101">
        <f>'20.01.09'!A11</f>
        <v>27</v>
      </c>
      <c r="B52" s="102" t="str">
        <f>'20.01.09'!B11</f>
        <v>Servicii de alocare clasa de adrese IP  193.231.176.0/24 si clasa de adre IP  80.96.186.0/24</v>
      </c>
      <c r="C52" s="101" t="str">
        <f>'20.01.09'!C11</f>
        <v>72590000-7</v>
      </c>
      <c r="D52" s="105">
        <f>'20.01.09'!D11</f>
        <v>2560</v>
      </c>
      <c r="E52" s="101" t="s">
        <v>52</v>
      </c>
      <c r="F52" s="103" t="str">
        <f>'20.01.09'!G11</f>
        <v>01.01.2024</v>
      </c>
      <c r="G52" s="103" t="str">
        <f>'20.01.09'!H11</f>
        <v>28.06.2024</v>
      </c>
      <c r="H52" s="101"/>
      <c r="I52" s="406" t="s">
        <v>204</v>
      </c>
      <c r="J52" s="399"/>
      <c r="K52" s="401"/>
      <c r="L52" s="401"/>
      <c r="O52" s="631"/>
    </row>
    <row r="53" spans="1:15" ht="50.25" customHeight="1" x14ac:dyDescent="0.25">
      <c r="A53" s="101">
        <f>'20.01.09'!A12</f>
        <v>28</v>
      </c>
      <c r="B53" s="102" t="str">
        <f>'20.01.09'!B12</f>
        <v>Servicii inchiriere aplicatie informatica 
"Solutie integrata pentru gestiunea si managementul resurselor" SIGMR</v>
      </c>
      <c r="C53" s="101" t="str">
        <f>'20.01.09'!C12</f>
        <v>72212443-6</v>
      </c>
      <c r="D53" s="105">
        <f>'20.01.09'!D12</f>
        <v>142800</v>
      </c>
      <c r="E53" s="101" t="s">
        <v>52</v>
      </c>
      <c r="F53" s="103" t="str">
        <f>'20.01.09'!G12</f>
        <v>01.01.2024</v>
      </c>
      <c r="G53" s="103" t="str">
        <f>'20.01.09'!H12</f>
        <v>29.03.2024</v>
      </c>
      <c r="H53" s="101"/>
      <c r="I53" s="406" t="s">
        <v>204</v>
      </c>
      <c r="J53" s="399"/>
      <c r="K53" s="399"/>
      <c r="L53" s="399"/>
      <c r="O53" s="635"/>
    </row>
    <row r="54" spans="1:15" ht="48" customHeight="1" x14ac:dyDescent="0.25">
      <c r="A54" s="101">
        <f>'20.01.09'!A13</f>
        <v>29</v>
      </c>
      <c r="B54" s="102" t="str">
        <f>'20.01.09'!B13</f>
        <v>Servicii de întreținere și reparații software  pentru portalurilor  eDEMOS si eSOP, SICCA, INTRASTAT</v>
      </c>
      <c r="C54" s="101" t="str">
        <f>'20.01.09'!C13</f>
        <v>72510000-3</v>
      </c>
      <c r="D54" s="105">
        <f>'20.01.09'!D13</f>
        <v>102000</v>
      </c>
      <c r="E54" s="101" t="s">
        <v>52</v>
      </c>
      <c r="F54" s="103" t="str">
        <f>'20.01.09'!G13</f>
        <v>01.11.2023</v>
      </c>
      <c r="G54" s="103" t="str">
        <f>'20.01.09'!H13</f>
        <v>31.12.2023</v>
      </c>
      <c r="H54" s="101"/>
      <c r="I54" s="406" t="s">
        <v>204</v>
      </c>
      <c r="J54" s="399"/>
      <c r="K54" s="399"/>
      <c r="L54" s="399"/>
    </row>
    <row r="55" spans="1:15" ht="55.5" customHeight="1" x14ac:dyDescent="0.25">
      <c r="A55" s="101">
        <f>'20.01.09'!A14</f>
        <v>30</v>
      </c>
      <c r="B55" s="102" t="str">
        <f>'20.01.09'!B14</f>
        <v>Service de intretinere linie digitala Xerox (service total linie digitala alb/negru si color inclusiv consumabile)</v>
      </c>
      <c r="C55" s="101" t="str">
        <f>'20.01.09'!C14</f>
        <v>50313200-4</v>
      </c>
      <c r="D55" s="105">
        <f>'20.01.09'!D14</f>
        <v>99952</v>
      </c>
      <c r="E55" s="101" t="s">
        <v>52</v>
      </c>
      <c r="F55" s="103" t="str">
        <f>'20.01.09'!G14</f>
        <v>01.01.2024</v>
      </c>
      <c r="G55" s="103" t="str">
        <f>'20.01.09'!H14</f>
        <v>29.03.2024</v>
      </c>
      <c r="H55" s="101"/>
      <c r="I55" s="406" t="s">
        <v>204</v>
      </c>
      <c r="J55" s="399"/>
      <c r="K55" s="399"/>
      <c r="L55" s="399"/>
      <c r="O55" s="635"/>
    </row>
    <row r="56" spans="1:15" ht="40.5" customHeight="1" x14ac:dyDescent="0.25">
      <c r="A56" s="101">
        <f>'20.01.09'!A15</f>
        <v>31</v>
      </c>
      <c r="B56" s="102" t="str">
        <f>'20.01.09'!B15</f>
        <v xml:space="preserve">Servicii  echipamente de multiplicat, de adunat (colat) si de finisat (tip DUPLO) </v>
      </c>
      <c r="C56" s="101" t="str">
        <f>'20.01.09'!C15</f>
        <v>50313000-2</v>
      </c>
      <c r="D56" s="105">
        <f>'20.01.09'!D15</f>
        <v>42000</v>
      </c>
      <c r="E56" s="101" t="s">
        <v>52</v>
      </c>
      <c r="F56" s="103" t="str">
        <f>'20.01.09'!G15</f>
        <v>01.01.2024</v>
      </c>
      <c r="G56" s="103" t="str">
        <f>'20.01.09'!H15</f>
        <v>29.03.2024</v>
      </c>
      <c r="H56" s="101"/>
      <c r="I56" s="406" t="s">
        <v>204</v>
      </c>
      <c r="J56" s="399"/>
      <c r="K56" s="399"/>
      <c r="L56" s="399"/>
    </row>
    <row r="57" spans="1:15" ht="84" customHeight="1" x14ac:dyDescent="0.25">
      <c r="A57" s="101">
        <f>'20.01.09'!A16</f>
        <v>32</v>
      </c>
      <c r="B57" s="102" t="str">
        <f>'20.01.09'!B16</f>
        <v xml:space="preserve">Service pentru echipamentelor de de tiparire tip offset, de adunat (colat), de finisat (taiat si brosat cu termoclei) si prepress (matrite tip ADAST, HORIZON, DEGRA, PERFECTA,MAN ROLAND ) </v>
      </c>
      <c r="C57" s="101" t="str">
        <f>'20.01.09'!C16</f>
        <v>50313000-2</v>
      </c>
      <c r="D57" s="105">
        <f>'20.01.09'!D16</f>
        <v>49000</v>
      </c>
      <c r="E57" s="101" t="s">
        <v>52</v>
      </c>
      <c r="F57" s="103" t="str">
        <f>'20.01.09'!G16</f>
        <v>01.01.2024</v>
      </c>
      <c r="G57" s="103" t="str">
        <f>'20.01.09'!H16</f>
        <v>29.03.2024</v>
      </c>
      <c r="H57" s="101"/>
      <c r="I57" s="406" t="s">
        <v>204</v>
      </c>
      <c r="J57" s="399"/>
      <c r="K57" s="399"/>
      <c r="L57" s="399"/>
    </row>
    <row r="58" spans="1:15" ht="30" customHeight="1" x14ac:dyDescent="0.25">
      <c r="A58" s="101">
        <f>'20.01.09'!A17</f>
        <v>33</v>
      </c>
      <c r="B58" s="102" t="str">
        <f>'20.01.09'!B17</f>
        <v>Redeventa anuala licenta GSI</v>
      </c>
      <c r="C58" s="101" t="str">
        <f>'20.01.09'!C17</f>
        <v>79941000-2</v>
      </c>
      <c r="D58" s="105">
        <f>'20.01.09'!D17</f>
        <v>500</v>
      </c>
      <c r="E58" s="101" t="s">
        <v>52</v>
      </c>
      <c r="F58" s="103" t="str">
        <f>'20.01.09'!G17</f>
        <v>01.01.2024</v>
      </c>
      <c r="G58" s="103" t="str">
        <f>'20.01.09'!H17</f>
        <v>29.03.2024</v>
      </c>
      <c r="H58" s="101"/>
      <c r="I58" s="399"/>
      <c r="J58" s="399"/>
      <c r="K58" s="399"/>
      <c r="L58" s="406" t="s">
        <v>204</v>
      </c>
    </row>
    <row r="59" spans="1:15" ht="55.5" customHeight="1" x14ac:dyDescent="0.25">
      <c r="A59" s="101">
        <f>'20.01.09'!A18</f>
        <v>34</v>
      </c>
      <c r="B59" s="102" t="str">
        <f>'20.01.09'!B18</f>
        <v>Solutie centralizata Antivirus si antimalware la nivel INS (servicii de aplicare de software de securitate)</v>
      </c>
      <c r="C59" s="101" t="str">
        <f>'20.01.09'!C18</f>
        <v>72263000-6</v>
      </c>
      <c r="D59" s="105">
        <f>'20.01.09'!D18</f>
        <v>221004</v>
      </c>
      <c r="E59" s="101" t="s">
        <v>52</v>
      </c>
      <c r="F59" s="103" t="str">
        <f>'20.01.09'!G18</f>
        <v>01.01.2024</v>
      </c>
      <c r="G59" s="103" t="str">
        <f>'20.01.09'!H18</f>
        <v>29.03.2024</v>
      </c>
      <c r="H59" s="101"/>
      <c r="I59" s="406" t="s">
        <v>204</v>
      </c>
      <c r="J59" s="399"/>
      <c r="K59" s="399"/>
      <c r="L59" s="399"/>
    </row>
    <row r="60" spans="1:15" ht="67.5" customHeight="1" x14ac:dyDescent="0.25">
      <c r="A60" s="101">
        <f>'20.01.09'!A19</f>
        <v>35</v>
      </c>
      <c r="B60" s="102" t="str">
        <f>'20.01.09'!B19</f>
        <v xml:space="preserve">Servicii de intretinere si reparatii a echipamentelor hardware din proiectele Esop si Edemos pentru anul 2024 cu timp  garantat de remediere a defectiunilor </v>
      </c>
      <c r="C60" s="101" t="str">
        <f>'20.01.09'!C19</f>
        <v>50312100-6</v>
      </c>
      <c r="D60" s="105">
        <f>'20.01.09'!D19</f>
        <v>181200</v>
      </c>
      <c r="E60" s="101" t="s">
        <v>52</v>
      </c>
      <c r="F60" s="103" t="str">
        <f>'20.01.09'!G19</f>
        <v>01.01.2024</v>
      </c>
      <c r="G60" s="103" t="str">
        <f>'20.01.09'!H19</f>
        <v>29.03.2024</v>
      </c>
      <c r="H60" s="101"/>
      <c r="I60" s="406" t="s">
        <v>204</v>
      </c>
      <c r="J60" s="399"/>
      <c r="K60" s="399"/>
      <c r="L60" s="399"/>
    </row>
    <row r="61" spans="1:15" ht="24" customHeight="1" x14ac:dyDescent="0.25">
      <c r="A61" s="101">
        <f>'20.01.09'!A20</f>
        <v>36</v>
      </c>
      <c r="B61" s="102" t="str">
        <f>'20.01.09'!B20</f>
        <v>Cartuse toner</v>
      </c>
      <c r="C61" s="101" t="str">
        <f>'20.01.09'!C20</f>
        <v xml:space="preserve">30125100-2
</v>
      </c>
      <c r="D61" s="105">
        <f>'20.01.09'!D20</f>
        <v>202835</v>
      </c>
      <c r="E61" s="101" t="s">
        <v>52</v>
      </c>
      <c r="F61" s="103" t="str">
        <f>'20.01.09'!G20</f>
        <v>01.01.2024</v>
      </c>
      <c r="G61" s="103" t="str">
        <f>'20.01.09'!H20</f>
        <v>29.03.2024</v>
      </c>
      <c r="H61" s="101"/>
      <c r="I61" s="406" t="s">
        <v>204</v>
      </c>
      <c r="J61" s="399"/>
      <c r="K61" s="399"/>
      <c r="L61" s="399"/>
    </row>
    <row r="62" spans="1:15" ht="37.5" customHeight="1" x14ac:dyDescent="0.25">
      <c r="A62" s="693">
        <f>'20.01.09'!A21</f>
        <v>37</v>
      </c>
      <c r="B62" s="102" t="str">
        <f>'20.01.09'!B21</f>
        <v>Cartuse toner(alegeri iunie 2024)</v>
      </c>
      <c r="C62" s="101" t="str">
        <f>'20.01.09'!C21</f>
        <v xml:space="preserve">30125100-2
</v>
      </c>
      <c r="D62" s="105">
        <f>'20.01.09'!D21</f>
        <v>23868</v>
      </c>
      <c r="E62" s="101" t="s">
        <v>431</v>
      </c>
      <c r="F62" s="103" t="str">
        <f>'20.01.09'!G21</f>
        <v>16.04.2024</v>
      </c>
      <c r="G62" s="103" t="str">
        <f>'20.01.09'!H21</f>
        <v>30.05.2024</v>
      </c>
      <c r="H62" s="101"/>
      <c r="I62" s="406"/>
      <c r="J62" s="399"/>
      <c r="K62" s="399"/>
      <c r="L62" s="399"/>
    </row>
    <row r="63" spans="1:15" ht="37.5" customHeight="1" x14ac:dyDescent="0.25">
      <c r="A63" s="693">
        <f>'20.01.09'!A22</f>
        <v>38</v>
      </c>
      <c r="B63" s="833" t="str">
        <f>'20.01.09'!B22</f>
        <v>Cartuse toner(alegeri prezidențiale 2024)</v>
      </c>
      <c r="C63" s="828" t="str">
        <f>'20.01.09'!C22</f>
        <v>30125100-2</v>
      </c>
      <c r="D63" s="835">
        <f>'20.01.09'!D22</f>
        <v>14370</v>
      </c>
      <c r="E63" s="828" t="s">
        <v>524</v>
      </c>
      <c r="F63" s="836" t="str">
        <f>'20.01.09'!G22</f>
        <v>24.10.2024</v>
      </c>
      <c r="G63" s="836" t="str">
        <f>'20.01.09'!H22</f>
        <v>22.11.2024</v>
      </c>
      <c r="H63" s="828"/>
      <c r="I63" s="406"/>
      <c r="J63" s="399"/>
      <c r="K63" s="399"/>
      <c r="L63" s="399"/>
    </row>
    <row r="64" spans="1:15" ht="37.5" customHeight="1" x14ac:dyDescent="0.25">
      <c r="A64" s="693">
        <f>'20.01.09'!A23</f>
        <v>39</v>
      </c>
      <c r="B64" s="833" t="str">
        <f>'20.01.09'!B23</f>
        <v>Cartuse toner(alegeri perlamentare 2024)</v>
      </c>
      <c r="C64" s="828" t="str">
        <f>'20.01.09'!C23</f>
        <v>30125100-2</v>
      </c>
      <c r="D64" s="835">
        <f>'20.01.09'!D23</f>
        <v>14370</v>
      </c>
      <c r="E64" s="828" t="s">
        <v>525</v>
      </c>
      <c r="F64" s="836" t="str">
        <f>'20.01.09'!G23</f>
        <v>24.10.2024</v>
      </c>
      <c r="G64" s="836" t="str">
        <f>'20.01.09'!H23</f>
        <v>22.11.2024</v>
      </c>
      <c r="H64" s="828"/>
      <c r="I64" s="406"/>
      <c r="J64" s="399"/>
      <c r="K64" s="399"/>
      <c r="L64" s="399"/>
    </row>
    <row r="65" spans="1:12" ht="43.5" customHeight="1" x14ac:dyDescent="0.25">
      <c r="A65" s="101">
        <f>'20.01.09'!A24</f>
        <v>40</v>
      </c>
      <c r="B65" s="102" t="str">
        <f>'20.01.09'!B24</f>
        <v>Suport echipamente componente ale sistemului de acces securizat de la distanță in reteua INS</v>
      </c>
      <c r="C65" s="101" t="str">
        <f>'20.01.09'!C24</f>
        <v>72253000-3</v>
      </c>
      <c r="D65" s="105">
        <f>'20.01.09'!D24</f>
        <v>18790</v>
      </c>
      <c r="E65" s="101" t="s">
        <v>52</v>
      </c>
      <c r="F65" s="103" t="str">
        <f>'20.01.09'!G24</f>
        <v>01.01.2024</v>
      </c>
      <c r="G65" s="103" t="str">
        <f>'20.01.09'!H24</f>
        <v>29.03.2024</v>
      </c>
      <c r="H65" s="101"/>
      <c r="I65" s="406" t="s">
        <v>204</v>
      </c>
      <c r="J65" s="399"/>
      <c r="K65" s="399"/>
      <c r="L65" s="399"/>
    </row>
    <row r="66" spans="1:12" ht="55.5" customHeight="1" x14ac:dyDescent="0.25">
      <c r="A66" s="101">
        <f>'20.01.09'!A25</f>
        <v>41</v>
      </c>
      <c r="B66" s="102" t="str">
        <f>'20.01.09'!B25</f>
        <v>Servicii de asistentă  pentru functionarea website-urile INS și de întretinerea resurselor logice de tehnologia informațiilor aferente</v>
      </c>
      <c r="C66" s="101" t="str">
        <f>'20.01.09'!C25</f>
        <v>72267100-0</v>
      </c>
      <c r="D66" s="105">
        <f>'20.01.09'!D25</f>
        <v>51998.400000000001</v>
      </c>
      <c r="E66" s="101" t="s">
        <v>52</v>
      </c>
      <c r="F66" s="103" t="str">
        <f>'20.01.09'!G25</f>
        <v>01.01.2024</v>
      </c>
      <c r="G66" s="103" t="str">
        <f>'20.01.09'!H25</f>
        <v>29.03.2024</v>
      </c>
      <c r="H66" s="101"/>
      <c r="I66" s="399" t="s">
        <v>204</v>
      </c>
      <c r="J66" s="399" t="s">
        <v>204</v>
      </c>
      <c r="K66" s="399" t="s">
        <v>204</v>
      </c>
      <c r="L66" s="399" t="s">
        <v>204</v>
      </c>
    </row>
    <row r="67" spans="1:12" ht="36" hidden="1" customHeight="1" x14ac:dyDescent="0.25">
      <c r="A67" s="101">
        <f>'20.01.09'!A26</f>
        <v>42</v>
      </c>
      <c r="B67" s="102" t="str">
        <f>'20.01.09'!B26</f>
        <v>Servicii de dezvoltare si suport tehnic  pentru aplicatie WEBGIS</v>
      </c>
      <c r="C67" s="101" t="str">
        <f>'20.01.09'!C26</f>
        <v>72212326-0</v>
      </c>
      <c r="D67" s="105">
        <f>'20.01.09'!D26</f>
        <v>0</v>
      </c>
      <c r="E67" s="101" t="s">
        <v>52</v>
      </c>
      <c r="F67" s="103"/>
      <c r="G67" s="103"/>
      <c r="H67" s="101"/>
      <c r="I67" s="399" t="s">
        <v>204</v>
      </c>
      <c r="J67" s="399" t="s">
        <v>204</v>
      </c>
      <c r="K67" s="399" t="s">
        <v>204</v>
      </c>
      <c r="L67" s="399" t="s">
        <v>204</v>
      </c>
    </row>
    <row r="68" spans="1:12" ht="41.25" hidden="1" customHeight="1" x14ac:dyDescent="0.3">
      <c r="A68" s="101">
        <f>'20.01.09'!A27</f>
        <v>43</v>
      </c>
      <c r="B68" s="583" t="str">
        <f>'20.01.09'!B27</f>
        <v xml:space="preserve">Servicii de upgrade si suport tehnic pentru  GEOPORTALUL  INSPIRE  </v>
      </c>
      <c r="C68" s="534" t="str">
        <f>'20.01.09'!C27</f>
        <v>72212610-8</v>
      </c>
      <c r="D68" s="643">
        <f>'20.01.09'!D27</f>
        <v>0</v>
      </c>
      <c r="E68" s="101" t="s">
        <v>52</v>
      </c>
      <c r="F68" s="103"/>
      <c r="G68" s="103"/>
      <c r="H68" s="101"/>
      <c r="I68" s="406" t="s">
        <v>204</v>
      </c>
      <c r="J68" s="399"/>
      <c r="K68" s="399"/>
      <c r="L68" s="399"/>
    </row>
    <row r="69" spans="1:12" ht="29.25" customHeight="1" x14ac:dyDescent="0.25">
      <c r="A69" s="101">
        <f>'20.01.09'!A28</f>
        <v>44</v>
      </c>
      <c r="B69" s="102" t="str">
        <f>'20.01.09'!B28</f>
        <v>Ribon  masina francat</v>
      </c>
      <c r="C69" s="101" t="str">
        <f>'20.01.09'!C28</f>
        <v>30192300-4</v>
      </c>
      <c r="D69" s="105">
        <f>'20.01.09'!D28</f>
        <v>1856.4</v>
      </c>
      <c r="E69" s="101" t="s">
        <v>52</v>
      </c>
      <c r="F69" s="103" t="str">
        <f>'20.01.09'!G28</f>
        <v>01.05.2024</v>
      </c>
      <c r="G69" s="103" t="str">
        <f>'20.01.09'!H28</f>
        <v>28.06.2024</v>
      </c>
      <c r="H69" s="101"/>
      <c r="I69" s="399"/>
      <c r="J69" s="406" t="s">
        <v>204</v>
      </c>
      <c r="K69" s="399"/>
      <c r="L69" s="399"/>
    </row>
    <row r="70" spans="1:12" ht="24" customHeight="1" x14ac:dyDescent="0.25">
      <c r="A70" s="101">
        <f>'20.01.09'!A29</f>
        <v>45</v>
      </c>
      <c r="B70" s="102" t="str">
        <f>'20.01.09'!B29</f>
        <v>Casti</v>
      </c>
      <c r="C70" s="101" t="str">
        <f>'20.01.09'!C29</f>
        <v>32342100-3</v>
      </c>
      <c r="D70" s="105">
        <f>'20.01.09'!D29</f>
        <v>0</v>
      </c>
      <c r="E70" s="101" t="s">
        <v>52</v>
      </c>
      <c r="F70" s="103" t="str">
        <f>'20.01.09'!G29</f>
        <v>01.05.2024</v>
      </c>
      <c r="G70" s="103" t="str">
        <f>'20.01.09'!H28</f>
        <v>28.06.2024</v>
      </c>
      <c r="H70" s="101"/>
      <c r="I70" s="406" t="s">
        <v>204</v>
      </c>
      <c r="J70" s="399"/>
      <c r="K70" s="399"/>
      <c r="L70" s="399"/>
    </row>
    <row r="71" spans="1:12" ht="5.25" hidden="1" customHeight="1" x14ac:dyDescent="0.25">
      <c r="A71" s="101">
        <f>'20.01.09'!A26</f>
        <v>42</v>
      </c>
      <c r="B71" s="102" t="str">
        <f>'20.01.09'!B26</f>
        <v>Servicii de dezvoltare si suport tehnic  pentru aplicatie WEBGIS</v>
      </c>
      <c r="C71" s="101" t="str">
        <f>'20.01.09'!C26</f>
        <v>72212326-0</v>
      </c>
      <c r="D71" s="105">
        <f>'20.01.09'!D26</f>
        <v>0</v>
      </c>
      <c r="E71" s="101" t="s">
        <v>52</v>
      </c>
      <c r="F71" s="103"/>
      <c r="G71" s="103"/>
      <c r="H71" s="101"/>
      <c r="I71" s="399"/>
      <c r="J71" s="399"/>
      <c r="K71" s="399"/>
      <c r="L71" s="399"/>
    </row>
    <row r="72" spans="1:12" ht="41.25" customHeight="1" x14ac:dyDescent="0.25">
      <c r="A72" s="101">
        <f>'20.01.09'!A30</f>
        <v>46</v>
      </c>
      <c r="B72" s="102" t="str">
        <f>'20.01.09'!B30</f>
        <v>Servicii de furnizare acces la aplicații pentru conferințe web(Cisco webex Meeting)</v>
      </c>
      <c r="C72" s="101" t="str">
        <f>'20.01.09'!C30</f>
        <v>72268000-1</v>
      </c>
      <c r="D72" s="105">
        <f>'20.01.09'!D30</f>
        <v>2518</v>
      </c>
      <c r="E72" s="101" t="s">
        <v>52</v>
      </c>
      <c r="F72" s="103" t="str">
        <f>'20.01.09'!G30</f>
        <v>01.05.2024</v>
      </c>
      <c r="G72" s="103" t="str">
        <f>'20.01.09'!H29</f>
        <v>28.06.2024</v>
      </c>
      <c r="H72" s="101"/>
      <c r="I72" s="444"/>
      <c r="J72" s="444"/>
      <c r="K72" s="399"/>
      <c r="L72" s="399"/>
    </row>
    <row r="73" spans="1:12" ht="30" customHeight="1" x14ac:dyDescent="0.25">
      <c r="A73" s="101">
        <f>'20.01.09'!A31</f>
        <v>47</v>
      </c>
      <c r="B73" s="102" t="str">
        <f>'20.01.09'!B31</f>
        <v>Abonament de verificare antiplagiat,12 luni</v>
      </c>
      <c r="C73" s="101" t="str">
        <f>'20.01.09'!C31</f>
        <v>72268000-1</v>
      </c>
      <c r="D73" s="105">
        <f>'20.01.09'!D31</f>
        <v>800</v>
      </c>
      <c r="E73" s="101" t="s">
        <v>52</v>
      </c>
      <c r="F73" s="103" t="str">
        <f>'20.01.09'!G31</f>
        <v>01.01.2024</v>
      </c>
      <c r="G73" s="103" t="str">
        <f>'20.01.09'!H31</f>
        <v>29.03.2024</v>
      </c>
      <c r="H73" s="101"/>
      <c r="I73" s="444"/>
      <c r="J73" s="444"/>
      <c r="K73" s="399"/>
      <c r="L73" s="399"/>
    </row>
    <row r="74" spans="1:12" ht="35.25" customHeight="1" x14ac:dyDescent="0.25">
      <c r="A74" s="101">
        <f>'20.01.09'!A32</f>
        <v>48</v>
      </c>
      <c r="B74" s="102" t="str">
        <f>'20.01.09'!B32</f>
        <v>Abonament Suita ADOBE Creative Cloud</v>
      </c>
      <c r="C74" s="101" t="str">
        <f>'20.01.09'!C32</f>
        <v>72268000-2</v>
      </c>
      <c r="D74" s="105">
        <f>'20.01.09'!D32</f>
        <v>0</v>
      </c>
      <c r="E74" s="101" t="s">
        <v>52</v>
      </c>
      <c r="F74" s="103" t="str">
        <f>'20.01.09'!G32</f>
        <v>01.01.2024</v>
      </c>
      <c r="G74" s="103" t="str">
        <f>'20.01.09'!H32</f>
        <v>29.03.2024</v>
      </c>
      <c r="H74" s="101"/>
      <c r="I74" s="444"/>
      <c r="J74" s="444"/>
      <c r="K74" s="399"/>
      <c r="L74" s="399"/>
    </row>
    <row r="75" spans="1:12" ht="25.5" customHeight="1" x14ac:dyDescent="0.25">
      <c r="A75" s="101">
        <f>'20.01.09'!A33</f>
        <v>49</v>
      </c>
      <c r="B75" s="102" t="str">
        <f>'20.01.09'!B33</f>
        <v>Carton 250 gr/mp</v>
      </c>
      <c r="C75" s="101" t="str">
        <f>'20.01.09'!C33</f>
        <v xml:space="preserve"> 30197600-2</v>
      </c>
      <c r="D75" s="105">
        <f>'20.01.09'!D33</f>
        <v>0</v>
      </c>
      <c r="E75" s="101" t="s">
        <v>52</v>
      </c>
      <c r="F75" s="103" t="str">
        <f>'20.01.09'!G33</f>
        <v>01.01.2024</v>
      </c>
      <c r="G75" s="103" t="str">
        <f>'20.01.09'!H33</f>
        <v>29.12.2024</v>
      </c>
      <c r="H75" s="101"/>
      <c r="I75" s="444"/>
      <c r="J75" s="444"/>
      <c r="K75" s="399"/>
      <c r="L75" s="399"/>
    </row>
    <row r="76" spans="1:12" ht="26.25" customHeight="1" x14ac:dyDescent="0.25">
      <c r="A76" s="101">
        <f>'20.01.09'!A34</f>
        <v>50</v>
      </c>
      <c r="B76" s="102" t="str">
        <f>'20.01.09'!B34</f>
        <v>Mediu de stocare-stick64 GB</v>
      </c>
      <c r="C76" s="101" t="str">
        <f>'20.01.09'!C34</f>
        <v>30234500-3</v>
      </c>
      <c r="D76" s="105">
        <f>'20.01.09'!D34</f>
        <v>0</v>
      </c>
      <c r="E76" s="101" t="s">
        <v>52</v>
      </c>
      <c r="F76" s="103" t="str">
        <f>'20.01.09'!G34</f>
        <v>01.01.2024</v>
      </c>
      <c r="G76" s="103" t="str">
        <f>'20.01.09'!H34</f>
        <v>29.12.2024</v>
      </c>
      <c r="H76" s="101"/>
      <c r="I76" s="444"/>
      <c r="J76" s="444"/>
      <c r="K76" s="399"/>
      <c r="L76" s="399"/>
    </row>
    <row r="77" spans="1:12" ht="32.25" customHeight="1" x14ac:dyDescent="0.25">
      <c r="A77" s="693">
        <f>'20.01.09'!A35</f>
        <v>51</v>
      </c>
      <c r="B77" s="102" t="str">
        <f>'20.01.09'!B35</f>
        <v>Cabluri rețea-alegeri iunie 2024</v>
      </c>
      <c r="C77" s="101" t="str">
        <f>'20.01.09'!C35</f>
        <v>32420000-3</v>
      </c>
      <c r="D77" s="105">
        <f>'20.01.09'!D35</f>
        <v>2280</v>
      </c>
      <c r="E77" s="101" t="s">
        <v>429</v>
      </c>
      <c r="F77" s="103" t="str">
        <f>'20.01.09'!G35</f>
        <v>16.04.2024</v>
      </c>
      <c r="G77" s="103" t="str">
        <f>'20.01.09'!H35</f>
        <v>30.05.2024</v>
      </c>
      <c r="H77" s="101"/>
      <c r="I77" s="444"/>
      <c r="J77" s="444"/>
      <c r="K77" s="399"/>
      <c r="L77" s="399"/>
    </row>
    <row r="78" spans="1:12" ht="42" customHeight="1" x14ac:dyDescent="0.25">
      <c r="A78" s="828">
        <f>'20.01.09'!A36</f>
        <v>52</v>
      </c>
      <c r="B78" s="833" t="str">
        <f>'20.01.09'!B36</f>
        <v>Cabluri rețea-alegeri prezidentiale dec. 2024</v>
      </c>
      <c r="C78" s="828" t="str">
        <f>'20.01.09'!C36</f>
        <v>32420000-3</v>
      </c>
      <c r="D78" s="835">
        <f>'20.01.09'!D36</f>
        <v>1800</v>
      </c>
      <c r="E78" s="828" t="s">
        <v>511</v>
      </c>
      <c r="F78" s="836" t="str">
        <f>'20.01.09'!G36</f>
        <v>24.10.2024</v>
      </c>
      <c r="G78" s="836" t="str">
        <f>'20.01.09'!H36</f>
        <v>22.11.2024</v>
      </c>
      <c r="H78" s="828"/>
      <c r="I78" s="444"/>
      <c r="J78" s="444"/>
      <c r="K78" s="399"/>
      <c r="L78" s="399"/>
    </row>
    <row r="79" spans="1:12" ht="42" customHeight="1" x14ac:dyDescent="0.25">
      <c r="A79" s="828">
        <f>'20.01.09'!A37</f>
        <v>53</v>
      </c>
      <c r="B79" s="833" t="str">
        <f>'20.01.09'!B37</f>
        <v>Cabluri rețea-alegeri parlamentare dec. 2025</v>
      </c>
      <c r="C79" s="828" t="str">
        <f>'20.01.09'!C37</f>
        <v>32420000-3</v>
      </c>
      <c r="D79" s="835">
        <f>'20.01.09'!D37</f>
        <v>1800</v>
      </c>
      <c r="E79" s="828" t="s">
        <v>531</v>
      </c>
      <c r="F79" s="836" t="str">
        <f>'20.01.09'!G37</f>
        <v>24.10.2024</v>
      </c>
      <c r="G79" s="836" t="str">
        <f>'20.01.09'!H37</f>
        <v>22.11.2024</v>
      </c>
      <c r="H79" s="828"/>
      <c r="I79" s="444"/>
      <c r="J79" s="444"/>
      <c r="K79" s="399"/>
      <c r="L79" s="399"/>
    </row>
    <row r="80" spans="1:12" ht="29.25" customHeight="1" x14ac:dyDescent="0.25">
      <c r="A80" s="693">
        <f>'20.01.09'!A38</f>
        <v>54</v>
      </c>
      <c r="B80" s="102" t="str">
        <f>'20.01.09'!B38</f>
        <v>Prelungitoare-alegeri iunie 2024</v>
      </c>
      <c r="C80" s="101" t="str">
        <f>'20.01.09'!C38</f>
        <v>31224810-3</v>
      </c>
      <c r="D80" s="105">
        <f>'20.01.09'!D38</f>
        <v>3460</v>
      </c>
      <c r="E80" s="101" t="s">
        <v>429</v>
      </c>
      <c r="F80" s="103" t="str">
        <f>'20.01.09'!G38</f>
        <v>16.04.2024</v>
      </c>
      <c r="G80" s="103" t="str">
        <f>'20.01.09'!H38</f>
        <v>30.05.2024</v>
      </c>
      <c r="H80" s="101"/>
      <c r="I80" s="444"/>
      <c r="J80" s="444"/>
      <c r="K80" s="399"/>
      <c r="L80" s="399"/>
    </row>
    <row r="81" spans="1:15" ht="29.25" customHeight="1" x14ac:dyDescent="0.25">
      <c r="A81" s="693">
        <f>'20.01.09'!A39</f>
        <v>55</v>
      </c>
      <c r="B81" s="833" t="str">
        <f>'20.01.09'!B39</f>
        <v>Prelungitoare-alegeri prezidențiale 2024</v>
      </c>
      <c r="C81" s="828" t="str">
        <f>'20.01.09'!C39</f>
        <v>31224810-3</v>
      </c>
      <c r="D81" s="835">
        <f>'20.01.09'!D39</f>
        <v>1740</v>
      </c>
      <c r="E81" s="828" t="s">
        <v>527</v>
      </c>
      <c r="F81" s="836" t="str">
        <f>'20.01.09'!G40</f>
        <v>16.04.2024</v>
      </c>
      <c r="G81" s="836" t="str">
        <f>'20.01.09'!H40</f>
        <v>30.05.2024</v>
      </c>
      <c r="H81" s="828"/>
      <c r="I81" s="444"/>
      <c r="J81" s="444"/>
      <c r="K81" s="399"/>
      <c r="L81" s="399"/>
    </row>
    <row r="82" spans="1:15" ht="29.25" customHeight="1" x14ac:dyDescent="0.25">
      <c r="A82" s="693">
        <f>'20.01.09'!A40</f>
        <v>56</v>
      </c>
      <c r="B82" s="833" t="str">
        <f>'20.01.09'!B40</f>
        <v>Prelungitoare-alegeri parlamentare 2024</v>
      </c>
      <c r="C82" s="828" t="str">
        <f>'20.01.09'!C40</f>
        <v>31224810-3</v>
      </c>
      <c r="D82" s="835">
        <f>'20.01.09'!D40</f>
        <v>870</v>
      </c>
      <c r="E82" s="828" t="s">
        <v>512</v>
      </c>
      <c r="F82" s="836" t="str">
        <f>'20.01.09'!G40</f>
        <v>16.04.2024</v>
      </c>
      <c r="G82" s="836" t="str">
        <f>'20.01.09'!H40</f>
        <v>30.05.2024</v>
      </c>
      <c r="H82" s="828"/>
      <c r="I82" s="444"/>
      <c r="J82" s="444"/>
      <c r="K82" s="399"/>
      <c r="L82" s="399"/>
    </row>
    <row r="83" spans="1:15" ht="29.25" customHeight="1" x14ac:dyDescent="0.25">
      <c r="A83" s="294">
        <f>'20.01.09'!A41</f>
        <v>57</v>
      </c>
      <c r="B83" s="102" t="str">
        <f>'20.01.09'!B41</f>
        <v>Servicii de interpretariat simultan (la cască)</v>
      </c>
      <c r="C83" s="101" t="str">
        <f>'20.01.09'!C41</f>
        <v>79540000-1</v>
      </c>
      <c r="D83" s="105">
        <f>'20.01.09'!D41</f>
        <v>14900.16</v>
      </c>
      <c r="E83" s="101" t="s">
        <v>52</v>
      </c>
      <c r="F83" s="103" t="str">
        <f>'20.01.09'!G41</f>
        <v>18.10.2024</v>
      </c>
      <c r="G83" s="103" t="str">
        <f>'20.01.09'!H41</f>
        <v>15.11.2024</v>
      </c>
      <c r="H83" s="101"/>
      <c r="I83" s="444"/>
      <c r="J83" s="444"/>
      <c r="K83" s="399"/>
      <c r="L83" s="399"/>
    </row>
    <row r="84" spans="1:15" ht="29.25" customHeight="1" x14ac:dyDescent="0.25">
      <c r="A84" s="828">
        <f>'20.01.09'!A42</f>
        <v>58</v>
      </c>
      <c r="B84" s="833" t="str">
        <f>'20.01.09'!B42</f>
        <v>Servicii de tiparire la MO procese verbale pentru alegeri prezidențiale</v>
      </c>
      <c r="C84" s="828" t="str">
        <f>'20.01.09'!C42</f>
        <v>79823000-9</v>
      </c>
      <c r="D84" s="835">
        <f>'20.01.09'!D42</f>
        <v>211078.8</v>
      </c>
      <c r="E84" s="828" t="s">
        <v>527</v>
      </c>
      <c r="F84" s="836" t="str">
        <f>'20.01.09'!G42</f>
        <v>18.10.2024</v>
      </c>
      <c r="G84" s="836" t="str">
        <f>'20.01.09'!H42</f>
        <v>15.11.2024</v>
      </c>
      <c r="H84" s="882"/>
      <c r="I84" s="444"/>
      <c r="J84" s="444"/>
      <c r="K84" s="399"/>
      <c r="L84" s="399"/>
    </row>
    <row r="85" spans="1:15" ht="21.75" customHeight="1" x14ac:dyDescent="0.25">
      <c r="A85" s="101"/>
      <c r="B85" s="98" t="s">
        <v>227</v>
      </c>
      <c r="C85" s="415"/>
      <c r="D85" s="332">
        <f>'20.01.09'!D43</f>
        <v>1499016.7599999998</v>
      </c>
      <c r="E85" s="107"/>
      <c r="F85" s="108"/>
      <c r="G85" s="108"/>
      <c r="H85" s="415"/>
      <c r="I85" s="399"/>
      <c r="J85" s="399"/>
      <c r="K85" s="399"/>
      <c r="L85" s="399"/>
    </row>
    <row r="86" spans="1:15" s="57" customFormat="1" ht="22.5" customHeight="1" x14ac:dyDescent="0.25">
      <c r="A86" s="101"/>
      <c r="B86" s="966" t="s">
        <v>23</v>
      </c>
      <c r="C86" s="966"/>
      <c r="D86" s="966"/>
      <c r="E86" s="966"/>
      <c r="F86" s="966"/>
      <c r="G86" s="966"/>
      <c r="H86" s="966"/>
      <c r="I86" s="399"/>
      <c r="J86" s="399"/>
      <c r="K86" s="401"/>
      <c r="L86" s="401"/>
      <c r="O86" s="631"/>
    </row>
    <row r="87" spans="1:15" s="57" customFormat="1" ht="90.75" customHeight="1" x14ac:dyDescent="0.25">
      <c r="A87" s="101">
        <f>'20.01.30'!A6</f>
        <v>59</v>
      </c>
      <c r="B87" s="165" t="str">
        <f>'20.01.30'!B6</f>
        <v>Servicii de administrare tehnică și de întreținere a incintelor şi a instalaţiilor ce aparţin clădirii în care îşi desfăşoară activitatea aparatul central al Institutului Naţional de Statistică şi a spaţiilor exterioare conexe</v>
      </c>
      <c r="C87" s="294" t="str">
        <f>'20.01.30'!C6</f>
        <v>50800000-3</v>
      </c>
      <c r="D87" s="417">
        <f>'20.01.30'!D6</f>
        <v>270000</v>
      </c>
      <c r="E87" s="101" t="s">
        <v>52</v>
      </c>
      <c r="F87" s="397" t="str">
        <f>'20.01.30'!G6</f>
        <v>01.01.2024</v>
      </c>
      <c r="G87" s="397" t="str">
        <f>'20.01.30'!H6</f>
        <v>30.12.2024</v>
      </c>
      <c r="H87" s="294"/>
      <c r="I87" s="406" t="s">
        <v>204</v>
      </c>
      <c r="J87" s="399"/>
      <c r="K87" s="401"/>
      <c r="L87" s="401"/>
      <c r="O87" s="632"/>
    </row>
    <row r="88" spans="1:15" s="57" customFormat="1" ht="32.25" customHeight="1" x14ac:dyDescent="0.25">
      <c r="A88" s="101">
        <f>'20.01.30'!A7</f>
        <v>60</v>
      </c>
      <c r="B88" s="109" t="str">
        <f>'20.01.30'!B7</f>
        <v>Servicii de reparare şi de întreţinere a ascensoarelor</v>
      </c>
      <c r="C88" s="110" t="str">
        <f>'20.01.30'!C7</f>
        <v>50750000-7</v>
      </c>
      <c r="D88" s="104">
        <f>'20.01.30'!D7</f>
        <v>43560</v>
      </c>
      <c r="E88" s="101" t="s">
        <v>52</v>
      </c>
      <c r="F88" s="105" t="str">
        <f>'20.01.30'!G7</f>
        <v>01.01.2024</v>
      </c>
      <c r="G88" s="105" t="str">
        <f>'20.01.30'!H7</f>
        <v>30.12.2024</v>
      </c>
      <c r="H88" s="604"/>
      <c r="I88" s="401" t="s">
        <v>204</v>
      </c>
      <c r="J88" s="401"/>
      <c r="K88" s="401"/>
      <c r="L88" s="401"/>
      <c r="O88" s="631"/>
    </row>
    <row r="89" spans="1:15" s="57" customFormat="1" ht="37.5" customHeight="1" x14ac:dyDescent="0.25">
      <c r="A89" s="101">
        <f>'20.01.30'!A8</f>
        <v>61</v>
      </c>
      <c r="B89" s="109" t="str">
        <f>'20.01.30'!B8</f>
        <v xml:space="preserve">Servicii de dezinsectie si deratizare a sediului INS </v>
      </c>
      <c r="C89" s="110" t="str">
        <f>'20.01.30'!C8</f>
        <v>90921000-9; 90923000-3</v>
      </c>
      <c r="D89" s="104">
        <f>'20.01.30'!D8</f>
        <v>25987.68</v>
      </c>
      <c r="E89" s="101" t="s">
        <v>52</v>
      </c>
      <c r="F89" s="105" t="str">
        <f>'20.01.30'!G8</f>
        <v>01.01.2024</v>
      </c>
      <c r="G89" s="105" t="str">
        <f>'20.01.30'!H8</f>
        <v>30.12.2024</v>
      </c>
      <c r="H89" s="110"/>
      <c r="I89" s="401"/>
      <c r="J89" s="401"/>
      <c r="K89" s="401"/>
      <c r="L89" s="401"/>
      <c r="O89" s="631"/>
    </row>
    <row r="90" spans="1:15" s="57" customFormat="1" ht="33" customHeight="1" x14ac:dyDescent="0.25">
      <c r="A90" s="101">
        <f>'20.01.30'!A9</f>
        <v>62</v>
      </c>
      <c r="B90" s="109" t="str">
        <f>'20.01.30'!B9</f>
        <v>Servicii de intretinere si reparare a sistemelor de securitate</v>
      </c>
      <c r="C90" s="110" t="str">
        <f>'20.01.30'!C9</f>
        <v>50610000-4</v>
      </c>
      <c r="D90" s="104">
        <f>'20.01.30'!D9</f>
        <v>64800</v>
      </c>
      <c r="E90" s="101" t="s">
        <v>52</v>
      </c>
      <c r="F90" s="105" t="str">
        <f>'20.01.30'!G9</f>
        <v>01.01.2024</v>
      </c>
      <c r="G90" s="105" t="str">
        <f>'20.01.30'!H9</f>
        <v>30.12.2024</v>
      </c>
      <c r="H90" s="605"/>
      <c r="I90" s="401" t="s">
        <v>204</v>
      </c>
      <c r="J90" s="401"/>
      <c r="K90" s="401"/>
      <c r="L90" s="401"/>
      <c r="O90" s="631"/>
    </row>
    <row r="91" spans="1:15" s="57" customFormat="1" ht="30.75" customHeight="1" x14ac:dyDescent="0.25">
      <c r="A91" s="101">
        <f>'20.01.30'!A10</f>
        <v>63</v>
      </c>
      <c r="B91" s="109" t="str">
        <f>'20.01.30'!B10</f>
        <v>Servicii de întreţinere şi de repararea ap. de aer conditionat</v>
      </c>
      <c r="C91" s="110" t="str">
        <f>'20.01.30'!C10</f>
        <v>50000000-5</v>
      </c>
      <c r="D91" s="104">
        <f>'20.01.30'!D10</f>
        <v>39900</v>
      </c>
      <c r="E91" s="101" t="s">
        <v>52</v>
      </c>
      <c r="F91" s="105" t="s">
        <v>174</v>
      </c>
      <c r="G91" s="105" t="str">
        <f>'20.01.30'!H10</f>
        <v>30.12.2024</v>
      </c>
      <c r="H91" s="110"/>
      <c r="I91" s="401" t="s">
        <v>204</v>
      </c>
      <c r="J91" s="401"/>
      <c r="K91" s="401"/>
      <c r="L91" s="401"/>
      <c r="O91" s="631"/>
    </row>
    <row r="92" spans="1:15" s="57" customFormat="1" ht="33" customHeight="1" x14ac:dyDescent="0.25">
      <c r="A92" s="101">
        <f>'20.01.30'!A11</f>
        <v>64</v>
      </c>
      <c r="B92" s="109" t="str">
        <f>'20.01.30'!B11</f>
        <v>Servicii de întreţinere şi de repararea sistem de climatizare</v>
      </c>
      <c r="C92" s="110" t="str">
        <f>'20.01.30'!C11</f>
        <v>50000000-5</v>
      </c>
      <c r="D92" s="104">
        <f>'20.01.30'!D11</f>
        <v>24480</v>
      </c>
      <c r="E92" s="101" t="s">
        <v>52</v>
      </c>
      <c r="F92" s="105" t="str">
        <f>'20.01.30'!G11</f>
        <v>01.01.2024</v>
      </c>
      <c r="G92" s="105" t="str">
        <f>'20.01.30'!H11</f>
        <v>30.12.2024</v>
      </c>
      <c r="H92" s="110"/>
      <c r="I92" s="401" t="s">
        <v>204</v>
      </c>
      <c r="J92" s="401"/>
      <c r="K92" s="401"/>
      <c r="L92" s="401"/>
      <c r="O92" s="631"/>
    </row>
    <row r="93" spans="1:15" s="57" customFormat="1" ht="41.25" customHeight="1" x14ac:dyDescent="0.25">
      <c r="A93" s="101">
        <f>'20.01.30'!A12</f>
        <v>65</v>
      </c>
      <c r="B93" s="109" t="str">
        <f>'20.01.30'!B12</f>
        <v>Servicii de întreţinere şi de repararea sistem de ventilatie spatii supuse inchirierii</v>
      </c>
      <c r="C93" s="110" t="str">
        <f>'20.01.30'!C12</f>
        <v>50000000-5</v>
      </c>
      <c r="D93" s="104">
        <f>'20.01.30'!D12</f>
        <v>20000</v>
      </c>
      <c r="E93" s="101" t="s">
        <v>52</v>
      </c>
      <c r="F93" s="105" t="str">
        <f>'20.01.30'!G12</f>
        <v>01.01.2024</v>
      </c>
      <c r="G93" s="105" t="str">
        <f>'20.01.30'!H12</f>
        <v>30.09.2024</v>
      </c>
      <c r="H93" s="110"/>
      <c r="I93" s="401"/>
      <c r="J93" s="401"/>
      <c r="K93" s="401"/>
      <c r="L93" s="401"/>
      <c r="O93" s="631"/>
    </row>
    <row r="94" spans="1:15" s="57" customFormat="1" ht="34.5" customHeight="1" x14ac:dyDescent="0.25">
      <c r="A94" s="101">
        <f>'20.01.30'!A13</f>
        <v>66</v>
      </c>
      <c r="B94" s="109" t="str">
        <f>'20.01.30'!B13</f>
        <v>Servicii de intretinere grup electrogen GSW415V</v>
      </c>
      <c r="C94" s="110" t="str">
        <f>'20.01.30'!C13</f>
        <v xml:space="preserve">50532300-6
</v>
      </c>
      <c r="D94" s="104">
        <f>'20.01.30'!D13</f>
        <v>13340</v>
      </c>
      <c r="E94" s="101" t="s">
        <v>52</v>
      </c>
      <c r="F94" s="105" t="str">
        <f>'20.01.30'!G13</f>
        <v>01.01.2024</v>
      </c>
      <c r="G94" s="105" t="str">
        <f>'20.01.30'!H13</f>
        <v>30.12.2024</v>
      </c>
      <c r="H94" s="110"/>
      <c r="I94" s="401" t="s">
        <v>204</v>
      </c>
      <c r="J94" s="401"/>
      <c r="K94" s="401"/>
      <c r="L94" s="401"/>
      <c r="O94" s="631"/>
    </row>
    <row r="95" spans="1:15" ht="24.75" customHeight="1" x14ac:dyDescent="0.25">
      <c r="A95" s="101">
        <f>'20.01.30'!A14</f>
        <v>67</v>
      </c>
      <c r="B95" s="109" t="str">
        <f>'20.01.30'!B14</f>
        <v>Asigurari CASCO;Asigurari RCA</v>
      </c>
      <c r="C95" s="110" t="str">
        <f>'20.01.30'!C14</f>
        <v>66514110-0; 66516100-1</v>
      </c>
      <c r="D95" s="104">
        <f>'20.01.30'!D14</f>
        <v>25860</v>
      </c>
      <c r="E95" s="101" t="s">
        <v>52</v>
      </c>
      <c r="F95" s="105" t="str">
        <f>'20.01.30'!G14</f>
        <v>01.01.2024</v>
      </c>
      <c r="G95" s="105" t="str">
        <f>'20.01.30'!H14</f>
        <v>30.09.2024</v>
      </c>
      <c r="H95" s="110"/>
      <c r="I95" s="401" t="s">
        <v>204</v>
      </c>
      <c r="J95" s="401" t="s">
        <v>204</v>
      </c>
      <c r="K95" s="406" t="s">
        <v>204</v>
      </c>
      <c r="L95" s="406" t="s">
        <v>204</v>
      </c>
    </row>
    <row r="96" spans="1:15" ht="29.25" customHeight="1" x14ac:dyDescent="0.25">
      <c r="A96" s="101">
        <f>'20.01.30'!A15</f>
        <v>68</v>
      </c>
      <c r="B96" s="164" t="str">
        <f>'20.01.30'!B15</f>
        <v>Servicii de desfundare si curatare canalizare</v>
      </c>
      <c r="C96" s="110" t="str">
        <f>'20.01.30'!C15</f>
        <v xml:space="preserve">90640000-5; </v>
      </c>
      <c r="D96" s="104">
        <f>'20.01.30'!D15</f>
        <v>1587</v>
      </c>
      <c r="E96" s="101" t="s">
        <v>52</v>
      </c>
      <c r="F96" s="105" t="str">
        <f>'20.01.30'!G15</f>
        <v>01.01.2024</v>
      </c>
      <c r="G96" s="105" t="str">
        <f>'20.01.30'!H15</f>
        <v>30.12.2024</v>
      </c>
      <c r="H96" s="110"/>
      <c r="I96" s="401" t="s">
        <v>204</v>
      </c>
      <c r="J96" s="401" t="s">
        <v>204</v>
      </c>
      <c r="K96" s="406" t="s">
        <v>204</v>
      </c>
      <c r="L96" s="406" t="s">
        <v>204</v>
      </c>
    </row>
    <row r="97" spans="1:15" ht="36" customHeight="1" x14ac:dyDescent="0.25">
      <c r="A97" s="101">
        <f>'20.01.30'!A16</f>
        <v>69</v>
      </c>
      <c r="B97" s="164" t="str">
        <f>'20.01.30'!B16</f>
        <v>Servicii de revizie, diagnoza , inspectie tehnica(ascensoare)</v>
      </c>
      <c r="C97" s="110" t="str">
        <f>'20.01.30'!C16</f>
        <v>71631000-0
71334000-8</v>
      </c>
      <c r="D97" s="104">
        <f>'20.01.30'!D16</f>
        <v>2100.85</v>
      </c>
      <c r="E97" s="101" t="s">
        <v>52</v>
      </c>
      <c r="F97" s="105" t="str">
        <f>'20.01.30'!G16</f>
        <v>01.01.2024</v>
      </c>
      <c r="G97" s="105" t="str">
        <f>'20.01.30'!H16</f>
        <v>30.12.2024</v>
      </c>
      <c r="H97" s="110"/>
      <c r="I97" s="401" t="s">
        <v>204</v>
      </c>
      <c r="J97" s="401" t="s">
        <v>204</v>
      </c>
      <c r="K97" s="406" t="s">
        <v>204</v>
      </c>
      <c r="L97" s="406" t="s">
        <v>204</v>
      </c>
    </row>
    <row r="98" spans="1:15" ht="27.75" customHeight="1" x14ac:dyDescent="0.25">
      <c r="A98" s="101">
        <f>'20.01.30'!A17</f>
        <v>70</v>
      </c>
      <c r="B98" s="165" t="str">
        <f>'20.01.30'!B17</f>
        <v>Servicii de verificare PRAM</v>
      </c>
      <c r="C98" s="101" t="str">
        <f>'20.01.30'!C17</f>
        <v>71632000-7</v>
      </c>
      <c r="D98" s="104">
        <f>'20.01.30'!D17</f>
        <v>5088.75</v>
      </c>
      <c r="E98" s="101" t="s">
        <v>52</v>
      </c>
      <c r="F98" s="105" t="str">
        <f>'20.01.30'!G17</f>
        <v>01.01.2024</v>
      </c>
      <c r="G98" s="105" t="str">
        <f>'20.01.30'!H17</f>
        <v>30.09.2024</v>
      </c>
      <c r="H98" s="110"/>
      <c r="I98" s="401" t="s">
        <v>204</v>
      </c>
      <c r="J98" s="401"/>
      <c r="K98" s="406"/>
      <c r="L98" s="406"/>
    </row>
    <row r="99" spans="1:15" ht="32.25" customHeight="1" x14ac:dyDescent="0.25">
      <c r="A99" s="101">
        <f>'20.01.30'!A18</f>
        <v>71</v>
      </c>
      <c r="B99" s="165" t="s">
        <v>65</v>
      </c>
      <c r="C99" s="101" t="s">
        <v>66</v>
      </c>
      <c r="D99" s="105">
        <f>'20.01.30'!D18</f>
        <v>74800</v>
      </c>
      <c r="E99" s="101" t="s">
        <v>52</v>
      </c>
      <c r="F99" s="103" t="str">
        <f>'20.01.30'!G18</f>
        <v>01.01.2024</v>
      </c>
      <c r="G99" s="103" t="str">
        <f>'20.01.30'!H18</f>
        <v>29.03.2024</v>
      </c>
      <c r="H99" s="110"/>
      <c r="I99" s="406" t="s">
        <v>204</v>
      </c>
      <c r="J99" s="399"/>
      <c r="K99" s="399"/>
      <c r="L99" s="399"/>
      <c r="O99" s="635"/>
    </row>
    <row r="100" spans="1:15" ht="33.75" customHeight="1" x14ac:dyDescent="0.25">
      <c r="A100" s="101">
        <f>'20.01.30'!A19</f>
        <v>72</v>
      </c>
      <c r="B100" s="165" t="str">
        <f>'20.01.30'!B19</f>
        <v>Servicii de spălare a automobilelor şi servicii similare</v>
      </c>
      <c r="C100" s="101" t="str">
        <f>'20.01.30'!C19</f>
        <v>50112300-6</v>
      </c>
      <c r="D100" s="105">
        <f>'20.01.30'!D19</f>
        <v>19573.439999999999</v>
      </c>
      <c r="E100" s="101" t="s">
        <v>52</v>
      </c>
      <c r="F100" s="103" t="str">
        <f>'20.01.30'!G19</f>
        <v>01.01.2024</v>
      </c>
      <c r="G100" s="103" t="str">
        <f>'20.01.30'!H19</f>
        <v>30.12.2024</v>
      </c>
      <c r="H100" s="110"/>
      <c r="I100" s="401" t="s">
        <v>204</v>
      </c>
      <c r="J100" s="401" t="s">
        <v>204</v>
      </c>
      <c r="K100" s="406" t="s">
        <v>204</v>
      </c>
      <c r="L100" s="406" t="s">
        <v>204</v>
      </c>
    </row>
    <row r="101" spans="1:15" ht="45" customHeight="1" x14ac:dyDescent="0.25">
      <c r="A101" s="101">
        <f>'20.01.30'!A20</f>
        <v>73</v>
      </c>
      <c r="B101" s="165" t="str">
        <f>'20.01.30'!B20</f>
        <v xml:space="preserve">Servicii de  verificare tehnica bianuala,ITP pentru automobilelor din dotare </v>
      </c>
      <c r="C101" s="101" t="str">
        <f>'20.01.30'!C20</f>
        <v>71631200-2
50112000-3</v>
      </c>
      <c r="D101" s="105">
        <f>'20.01.30'!D20</f>
        <v>4598.3900000000003</v>
      </c>
      <c r="E101" s="101" t="s">
        <v>52</v>
      </c>
      <c r="F101" s="103" t="str">
        <f>'20.01.30'!G20</f>
        <v>01.01.2024</v>
      </c>
      <c r="G101" s="103" t="str">
        <f>'20.01.30'!H20</f>
        <v>30.12.2024</v>
      </c>
      <c r="H101" s="110"/>
      <c r="I101" s="401"/>
      <c r="J101" s="401"/>
      <c r="K101" s="406"/>
      <c r="L101" s="406"/>
    </row>
    <row r="102" spans="1:15" ht="45" customHeight="1" x14ac:dyDescent="0.25">
      <c r="A102" s="101">
        <f>'20.01.30'!A21</f>
        <v>74</v>
      </c>
      <c r="B102" s="165" t="str">
        <f>'20.01.30'!B21</f>
        <v>Publicare in Monitorul Oficial,Publicare anunturi , Publicare anunturi inchiriere spatii</v>
      </c>
      <c r="C102" s="101" t="str">
        <f>'20.01.30'!C21</f>
        <v>79823000-9
79341000-6</v>
      </c>
      <c r="D102" s="105">
        <f>'20.01.30'!D21</f>
        <v>21427</v>
      </c>
      <c r="E102" s="101" t="s">
        <v>52</v>
      </c>
      <c r="F102" s="103" t="str">
        <f>'20.01.30'!G21</f>
        <v>01.01.2024</v>
      </c>
      <c r="G102" s="103" t="str">
        <f>'20.01.30'!H21</f>
        <v>30.12.2024</v>
      </c>
      <c r="H102" s="110"/>
      <c r="I102" s="401" t="s">
        <v>204</v>
      </c>
      <c r="J102" s="401" t="s">
        <v>204</v>
      </c>
      <c r="K102" s="406" t="s">
        <v>204</v>
      </c>
      <c r="L102" s="406" t="s">
        <v>204</v>
      </c>
    </row>
    <row r="103" spans="1:15" ht="27.75" customHeight="1" x14ac:dyDescent="0.25">
      <c r="A103" s="101">
        <f>'20.01.30'!A22</f>
        <v>75</v>
      </c>
      <c r="B103" s="165" t="str">
        <f>'20.01.30'!B22</f>
        <v>Abonament Programul Legislativ</v>
      </c>
      <c r="C103" s="101" t="str">
        <f>'20.01.30'!C22</f>
        <v xml:space="preserve">79980000-7
</v>
      </c>
      <c r="D103" s="105">
        <f>'20.01.30'!D22</f>
        <v>20400</v>
      </c>
      <c r="E103" s="101" t="s">
        <v>52</v>
      </c>
      <c r="F103" s="103" t="str">
        <f>'20.01.30'!G22</f>
        <v>01.01.2024</v>
      </c>
      <c r="G103" s="103" t="str">
        <f>'20.01.30'!H22</f>
        <v>30.03.2024</v>
      </c>
      <c r="H103" s="110"/>
      <c r="I103" s="406" t="s">
        <v>204</v>
      </c>
      <c r="J103" s="399"/>
      <c r="K103" s="399"/>
      <c r="L103" s="399"/>
    </row>
    <row r="104" spans="1:15" ht="23.25" customHeight="1" x14ac:dyDescent="0.25">
      <c r="A104" s="101">
        <f>'20.01.30'!A23</f>
        <v>76</v>
      </c>
      <c r="B104" s="165" t="str">
        <f>'20.01.30'!B23</f>
        <v>Servicii de arhivare</v>
      </c>
      <c r="C104" s="101" t="str">
        <f>'20.01.30'!C23</f>
        <v>79995100-6</v>
      </c>
      <c r="D104" s="105">
        <f>'20.01.30'!D23</f>
        <v>32000</v>
      </c>
      <c r="E104" s="101" t="s">
        <v>52</v>
      </c>
      <c r="F104" s="103" t="str">
        <f>'20.01.30'!G23</f>
        <v>01.01.2024</v>
      </c>
      <c r="G104" s="103" t="str">
        <f>'20.01.30'!H23</f>
        <v>30.12.2024</v>
      </c>
      <c r="H104" s="110"/>
      <c r="I104" s="399"/>
      <c r="J104" s="399"/>
      <c r="K104" s="399"/>
      <c r="L104" s="406" t="s">
        <v>204</v>
      </c>
    </row>
    <row r="105" spans="1:15" ht="21.75" customHeight="1" x14ac:dyDescent="0.25">
      <c r="A105" s="101">
        <f>'20.01.30'!A24</f>
        <v>77</v>
      </c>
      <c r="B105" s="165" t="str">
        <f>'20.01.30'!B24</f>
        <v xml:space="preserve"> Roviniete auto</v>
      </c>
      <c r="C105" s="101" t="str">
        <f>'20.01.30'!C24</f>
        <v>22453000-0</v>
      </c>
      <c r="D105" s="105">
        <f>'20.01.30'!D24</f>
        <v>1288.24</v>
      </c>
      <c r="E105" s="101" t="s">
        <v>52</v>
      </c>
      <c r="F105" s="103" t="str">
        <f>'20.01.30'!G24</f>
        <v>01.01.2024</v>
      </c>
      <c r="G105" s="103" t="str">
        <f>'20.01.30'!H24</f>
        <v>30.12.2024</v>
      </c>
      <c r="H105" s="110"/>
      <c r="I105" s="406" t="s">
        <v>204</v>
      </c>
      <c r="J105" s="406"/>
      <c r="K105" s="406" t="s">
        <v>204</v>
      </c>
      <c r="L105" s="399"/>
    </row>
    <row r="106" spans="1:15" ht="96" customHeight="1" x14ac:dyDescent="0.25">
      <c r="A106" s="101">
        <f>'20.01.30'!A25</f>
        <v>78</v>
      </c>
      <c r="B106" s="165" t="str">
        <f>'20.01.30'!B25</f>
        <v>Pachet de materiale necesare intretinere autoturisme INS</v>
      </c>
      <c r="C106" s="101" t="str">
        <f>'20.01.30'!C25</f>
        <v>39831500-1 ; 39800000-0 ; 39525800-6; 34300000-0; 31531000-7,
34322400-4
34322100-1</v>
      </c>
      <c r="D106" s="105">
        <f>'20.01.30'!D25</f>
        <v>3451</v>
      </c>
      <c r="E106" s="101" t="s">
        <v>52</v>
      </c>
      <c r="F106" s="103" t="str">
        <f>'20.01.30'!G25</f>
        <v>01.01.2024</v>
      </c>
      <c r="G106" s="103" t="str">
        <f>'20.01.30'!H25</f>
        <v>30.12.2024</v>
      </c>
      <c r="H106" s="110"/>
      <c r="I106" s="401" t="s">
        <v>204</v>
      </c>
      <c r="J106" s="401" t="s">
        <v>204</v>
      </c>
      <c r="K106" s="406" t="s">
        <v>204</v>
      </c>
      <c r="L106" s="406" t="s">
        <v>204</v>
      </c>
    </row>
    <row r="107" spans="1:15" ht="46.5" customHeight="1" x14ac:dyDescent="0.25">
      <c r="A107" s="101">
        <f>'20.01.30'!A26</f>
        <v>79</v>
      </c>
      <c r="B107" s="165" t="str">
        <f>'20.01.30'!B26</f>
        <v>Servicii de verificare ,reincarcare si scoatere din uz a stingatoarelor aflate in patrimoiniul INS</v>
      </c>
      <c r="C107" s="101" t="str">
        <f>'20.01.30'!C26</f>
        <v xml:space="preserve">50413200-5
</v>
      </c>
      <c r="D107" s="105">
        <f>'20.01.30'!D26</f>
        <v>3239</v>
      </c>
      <c r="E107" s="101" t="s">
        <v>52</v>
      </c>
      <c r="F107" s="103" t="str">
        <f>'20.01.30'!G26</f>
        <v>01.09.2024</v>
      </c>
      <c r="G107" s="103" t="str">
        <f>'20.01.30'!H26</f>
        <v>30.12.2024</v>
      </c>
      <c r="H107" s="110"/>
      <c r="I107" s="399"/>
      <c r="J107" s="399"/>
      <c r="K107" s="399"/>
      <c r="L107" s="406" t="s">
        <v>204</v>
      </c>
    </row>
    <row r="108" spans="1:15" ht="28.5" customHeight="1" x14ac:dyDescent="0.25">
      <c r="A108" s="101">
        <f>'20.01.30'!A27</f>
        <v>80</v>
      </c>
      <c r="B108" s="165" t="str">
        <f>'20.01.30'!B27</f>
        <v>Servicii de transport pe platforma a automobilelor INS</v>
      </c>
      <c r="C108" s="101" t="str">
        <f>'20.01.30'!C27</f>
        <v>50118110-9</v>
      </c>
      <c r="D108" s="105">
        <f>'20.01.30'!D27</f>
        <v>1512</v>
      </c>
      <c r="E108" s="101" t="s">
        <v>52</v>
      </c>
      <c r="F108" s="103" t="str">
        <f>'20.01.30'!G27</f>
        <v>01.01.2024</v>
      </c>
      <c r="G108" s="103" t="str">
        <f>'20.01.30'!H27</f>
        <v>30.12.2024</v>
      </c>
      <c r="H108" s="110"/>
      <c r="I108" s="401" t="s">
        <v>204</v>
      </c>
      <c r="J108" s="401" t="s">
        <v>204</v>
      </c>
      <c r="K108" s="406" t="s">
        <v>204</v>
      </c>
      <c r="L108" s="406" t="s">
        <v>204</v>
      </c>
    </row>
    <row r="109" spans="1:15" ht="48.75" customHeight="1" x14ac:dyDescent="0.25">
      <c r="A109" s="101">
        <f>'20.01.30'!A28</f>
        <v>81</v>
      </c>
      <c r="B109" s="165" t="str">
        <f>'20.01.30'!B28</f>
        <v>Consumabile  revizie autoturisme sI grup electrogen</v>
      </c>
      <c r="C109" s="101" t="str">
        <f>'20.01.30'!C28</f>
        <v>42913500-4
42913300-2
42913400-3</v>
      </c>
      <c r="D109" s="105">
        <f>'20.01.30'!D28</f>
        <v>4620</v>
      </c>
      <c r="E109" s="101" t="s">
        <v>52</v>
      </c>
      <c r="F109" s="103" t="str">
        <f>'20.01.30'!G28</f>
        <v>01.01.2024</v>
      </c>
      <c r="G109" s="103" t="str">
        <f>'20.01.30'!H28</f>
        <v>30.12.2024</v>
      </c>
      <c r="H109" s="110"/>
      <c r="I109" s="401"/>
      <c r="J109" s="401"/>
      <c r="K109" s="406"/>
      <c r="L109" s="406"/>
    </row>
    <row r="110" spans="1:15" ht="27.75" customHeight="1" x14ac:dyDescent="0.25">
      <c r="A110" s="101">
        <f>'20.01.30'!A29</f>
        <v>82</v>
      </c>
      <c r="B110" s="165" t="str">
        <f>'20.01.30'!B29</f>
        <v>Servicii de  monitorizare a presei</v>
      </c>
      <c r="C110" s="101" t="str">
        <f>'20.01.30'!C29</f>
        <v>92400000-5</v>
      </c>
      <c r="D110" s="105">
        <f>'20.01.30'!D29</f>
        <v>25000</v>
      </c>
      <c r="E110" s="101" t="s">
        <v>52</v>
      </c>
      <c r="F110" s="103" t="str">
        <f>'20.01.30'!G29</f>
        <v>01.01.2024</v>
      </c>
      <c r="G110" s="103" t="str">
        <f>'20.01.30'!H29</f>
        <v>30.12.2024</v>
      </c>
      <c r="H110" s="110"/>
      <c r="I110" s="406" t="s">
        <v>204</v>
      </c>
      <c r="J110" s="399"/>
      <c r="K110" s="399"/>
      <c r="L110" s="399"/>
      <c r="O110" s="636" t="s">
        <v>406</v>
      </c>
    </row>
    <row r="111" spans="1:15" ht="49.5" customHeight="1" x14ac:dyDescent="0.25">
      <c r="A111" s="101">
        <f>'20.01.30'!A30</f>
        <v>83</v>
      </c>
      <c r="B111" s="165" t="str">
        <f>'20.01.30'!B30</f>
        <v>Servicii de prelungire domenii, certificate digitale SSL si de gazduire a site-urilor INS</v>
      </c>
      <c r="C111" s="101" t="str">
        <f>'20.01.30'!C30</f>
        <v>72417000-6; 72415000-2; 79132000-8</v>
      </c>
      <c r="D111" s="105">
        <f>'20.01.30'!D30</f>
        <v>11000</v>
      </c>
      <c r="E111" s="101" t="s">
        <v>52</v>
      </c>
      <c r="F111" s="103" t="str">
        <f>'20.01.30'!G30</f>
        <v>01.01.2024</v>
      </c>
      <c r="G111" s="103" t="str">
        <f>'20.01.30'!H30</f>
        <v>30.12.2024</v>
      </c>
      <c r="H111" s="110"/>
      <c r="I111" s="401" t="s">
        <v>204</v>
      </c>
      <c r="J111" s="401" t="s">
        <v>204</v>
      </c>
      <c r="K111" s="406" t="s">
        <v>204</v>
      </c>
      <c r="L111" s="406" t="s">
        <v>204</v>
      </c>
    </row>
    <row r="112" spans="1:15" ht="25.5" customHeight="1" x14ac:dyDescent="0.25">
      <c r="A112" s="101">
        <f>'20.01.30'!A31</f>
        <v>84</v>
      </c>
      <c r="B112" s="165" t="str">
        <f>'20.01.30'!B31</f>
        <v>Prelungitoare electrice</v>
      </c>
      <c r="C112" s="101" t="str">
        <f>'20.01.30'!C31</f>
        <v>31224810-3</v>
      </c>
      <c r="D112" s="105">
        <f>'20.01.30'!D31</f>
        <v>1040.7</v>
      </c>
      <c r="E112" s="101" t="s">
        <v>52</v>
      </c>
      <c r="F112" s="103" t="str">
        <f>'20.01.30'!G31</f>
        <v>01.01.2024</v>
      </c>
      <c r="G112" s="103" t="str">
        <f>'20.01.30'!H31</f>
        <v>30.12.2024</v>
      </c>
      <c r="H112" s="110"/>
      <c r="I112" s="399"/>
      <c r="J112" s="406"/>
      <c r="K112" s="406"/>
      <c r="L112" s="399"/>
    </row>
    <row r="113" spans="1:12" ht="30" customHeight="1" x14ac:dyDescent="0.25">
      <c r="A113" s="101">
        <f>'20.01.30'!A32</f>
        <v>85</v>
      </c>
      <c r="B113" s="165" t="str">
        <f>'20.01.30'!B32</f>
        <v>Acumulatori, pile galvanice si baterii primare</v>
      </c>
      <c r="C113" s="101" t="str">
        <f>'20.01.30'!C32</f>
        <v>31400000-0;</v>
      </c>
      <c r="D113" s="105">
        <f>'20.01.30'!D32</f>
        <v>835.96</v>
      </c>
      <c r="E113" s="101" t="s">
        <v>52</v>
      </c>
      <c r="F113" s="103" t="str">
        <f>'20.01.30'!G32</f>
        <v>01.01.2024</v>
      </c>
      <c r="G113" s="103" t="str">
        <f>'20.01.30'!H32</f>
        <v>30.12.2024</v>
      </c>
      <c r="H113" s="110"/>
      <c r="I113" s="399"/>
      <c r="J113" s="406"/>
      <c r="K113" s="406"/>
      <c r="L113" s="399"/>
    </row>
    <row r="114" spans="1:12" ht="41.25" customHeight="1" x14ac:dyDescent="0.25">
      <c r="A114" s="101">
        <f>'20.01.30'!A33</f>
        <v>86</v>
      </c>
      <c r="B114" s="165" t="str">
        <f>'20.01.30'!B33</f>
        <v>Servicii de audit pentru Sistemul de management al calității ISO9001:2015</v>
      </c>
      <c r="C114" s="101" t="str">
        <f>'20.01.30'!C33</f>
        <v>79411000-8</v>
      </c>
      <c r="D114" s="105">
        <f>'20.01.30'!D33</f>
        <v>7000</v>
      </c>
      <c r="E114" s="101" t="s">
        <v>52</v>
      </c>
      <c r="F114" s="103" t="str">
        <f>'20.01.30'!G33</f>
        <v>20.03.2024</v>
      </c>
      <c r="G114" s="103" t="str">
        <f>'20.01.30'!H33</f>
        <v>31.05.2024</v>
      </c>
      <c r="H114" s="110"/>
      <c r="I114" s="399"/>
      <c r="J114" s="406"/>
      <c r="K114" s="406"/>
      <c r="L114" s="399"/>
    </row>
    <row r="115" spans="1:12" ht="41.25" customHeight="1" x14ac:dyDescent="0.25">
      <c r="A115" s="101">
        <f>'20.01.30'!A34</f>
        <v>87</v>
      </c>
      <c r="B115" s="165" t="str">
        <f>'20.01.30'!B34</f>
        <v xml:space="preserve">Saci nisip </v>
      </c>
      <c r="C115" s="101" t="str">
        <f>'20.01.30'!C34</f>
        <v>14211000-3</v>
      </c>
      <c r="D115" s="105">
        <f>'20.01.30'!D34</f>
        <v>930</v>
      </c>
      <c r="E115" s="101" t="s">
        <v>52</v>
      </c>
      <c r="F115" s="103" t="str">
        <f>'20.01.30'!G34</f>
        <v>15.10.2024</v>
      </c>
      <c r="G115" s="103" t="str">
        <f>'20.01.30'!H34</f>
        <v>31.11.2024</v>
      </c>
      <c r="H115" s="110"/>
      <c r="I115" s="399"/>
      <c r="J115" s="406"/>
      <c r="K115" s="406"/>
      <c r="L115" s="399"/>
    </row>
    <row r="116" spans="1:12" ht="22.5" customHeight="1" x14ac:dyDescent="0.25">
      <c r="A116" s="101"/>
      <c r="B116" s="98" t="s">
        <v>226</v>
      </c>
      <c r="C116" s="99"/>
      <c r="D116" s="332">
        <f>'20.01.30'!D35</f>
        <v>769420.00999999978</v>
      </c>
      <c r="E116" s="129"/>
      <c r="F116" s="129"/>
      <c r="G116" s="129"/>
      <c r="H116" s="99" t="s">
        <v>76</v>
      </c>
      <c r="I116" s="399"/>
      <c r="J116" s="399"/>
      <c r="K116" s="399"/>
      <c r="L116" s="399"/>
    </row>
    <row r="117" spans="1:12" ht="24" customHeight="1" x14ac:dyDescent="0.25">
      <c r="A117" s="101"/>
      <c r="B117" s="979">
        <v>20.02</v>
      </c>
      <c r="C117" s="980"/>
      <c r="D117" s="980"/>
      <c r="E117" s="980"/>
      <c r="F117" s="980"/>
      <c r="G117" s="980"/>
      <c r="H117" s="981"/>
      <c r="I117" s="399"/>
      <c r="J117" s="399"/>
      <c r="K117" s="399"/>
      <c r="L117" s="399"/>
    </row>
    <row r="118" spans="1:12" ht="57" customHeight="1" x14ac:dyDescent="0.25">
      <c r="A118" s="294">
        <f>'20.02'!A8</f>
        <v>88</v>
      </c>
      <c r="B118" s="164" t="str">
        <f>'20.02'!B8</f>
        <v>Servicii de intretinere si reparatii, diagnoza autoturisme, inlocuire anvelope, inlocuire AC</v>
      </c>
      <c r="C118" s="428" t="str">
        <f>'20.02'!C8</f>
        <v>50112000-3
50100000-6
50100000-6</v>
      </c>
      <c r="D118" s="417">
        <f>'20.02'!D8</f>
        <v>42714.879999999997</v>
      </c>
      <c r="E118" s="101" t="s">
        <v>52</v>
      </c>
      <c r="F118" s="417" t="str">
        <f>'20.02'!G8</f>
        <v>01.01.2024</v>
      </c>
      <c r="G118" s="417" t="str">
        <f>'20.02'!H8</f>
        <v>30.12.2024</v>
      </c>
      <c r="H118" s="428"/>
      <c r="I118" s="406" t="s">
        <v>204</v>
      </c>
      <c r="J118" s="399"/>
      <c r="K118" s="399"/>
      <c r="L118" s="399"/>
    </row>
    <row r="119" spans="1:12" ht="39" customHeight="1" x14ac:dyDescent="0.25">
      <c r="A119" s="294">
        <f>'20.02'!A9</f>
        <v>89</v>
      </c>
      <c r="B119" s="164" t="str">
        <f>'20.02'!B9</f>
        <v>Lucrări de reparații și renovare depozit arhivă nr.2</v>
      </c>
      <c r="C119" s="428" t="str">
        <f>'20.02'!C9</f>
        <v>45453100-8</v>
      </c>
      <c r="D119" s="417">
        <f>'20.02'!D9</f>
        <v>20900.62</v>
      </c>
      <c r="E119" s="101" t="s">
        <v>52</v>
      </c>
      <c r="F119" s="417" t="str">
        <f>'20.02'!G9</f>
        <v>29.05.224</v>
      </c>
      <c r="G119" s="417" t="str">
        <f>'20.02'!H9</f>
        <v>31.12.2024</v>
      </c>
      <c r="H119" s="428"/>
      <c r="I119" s="406"/>
      <c r="J119" s="399"/>
      <c r="K119" s="399"/>
      <c r="L119" s="399"/>
    </row>
    <row r="120" spans="1:12" ht="21.75" customHeight="1" x14ac:dyDescent="0.25">
      <c r="A120" s="101"/>
      <c r="B120" s="98" t="s">
        <v>225</v>
      </c>
      <c r="C120" s="99"/>
      <c r="D120" s="333">
        <f>'20.02'!D11</f>
        <v>63615.5</v>
      </c>
      <c r="E120" s="101"/>
      <c r="F120" s="105"/>
      <c r="G120" s="105"/>
      <c r="H120" s="110"/>
      <c r="I120" s="399"/>
      <c r="J120" s="399"/>
      <c r="K120" s="399"/>
      <c r="L120" s="399"/>
    </row>
    <row r="121" spans="1:12" ht="23.25" customHeight="1" x14ac:dyDescent="0.25">
      <c r="A121" s="101"/>
      <c r="B121" s="979" t="s">
        <v>56</v>
      </c>
      <c r="C121" s="980"/>
      <c r="D121" s="980"/>
      <c r="E121" s="980"/>
      <c r="F121" s="980"/>
      <c r="G121" s="980"/>
      <c r="H121" s="981"/>
      <c r="I121" s="399"/>
      <c r="J121" s="399"/>
      <c r="K121" s="399"/>
      <c r="L121" s="399"/>
    </row>
    <row r="122" spans="1:12" ht="44.25" customHeight="1" x14ac:dyDescent="0.25">
      <c r="A122" s="101">
        <f>'20.05.30'!A8</f>
        <v>90</v>
      </c>
      <c r="B122" s="101" t="str">
        <f>'20.05.30'!B8</f>
        <v xml:space="preserve"> Echipament de protectie(Articole de imbracaminte si accesorii cu rol de protectie)</v>
      </c>
      <c r="C122" s="101" t="str">
        <f>'20.05.30'!C8</f>
        <v>18100000-0</v>
      </c>
      <c r="D122" s="105">
        <f>'20.05.30'!D8</f>
        <v>0</v>
      </c>
      <c r="E122" s="101" t="s">
        <v>52</v>
      </c>
      <c r="F122" s="103" t="str">
        <f>'20.05.30'!G8</f>
        <v>01.04.2024</v>
      </c>
      <c r="G122" s="103" t="str">
        <f>'20.05.30'!H8</f>
        <v>30.08.2024</v>
      </c>
      <c r="H122" s="101"/>
      <c r="I122" s="399"/>
      <c r="J122" s="406" t="s">
        <v>204</v>
      </c>
      <c r="K122" s="406" t="s">
        <v>204</v>
      </c>
      <c r="L122" s="399"/>
    </row>
    <row r="123" spans="1:12" ht="20.25" customHeight="1" x14ac:dyDescent="0.25">
      <c r="A123" s="101">
        <f>'20.05.30'!A9</f>
        <v>91</v>
      </c>
      <c r="B123" s="102" t="str">
        <f>'20.05.30'!B9</f>
        <v>Camera web</v>
      </c>
      <c r="C123" s="101" t="str">
        <f>'20.05.30'!C9</f>
        <v>30237240-3</v>
      </c>
      <c r="D123" s="105">
        <f>'20.05.30'!D9</f>
        <v>0</v>
      </c>
      <c r="E123" s="101" t="s">
        <v>52</v>
      </c>
      <c r="F123" s="103" t="str">
        <f>'20.05.30'!G9</f>
        <v>01.04.2024</v>
      </c>
      <c r="G123" s="103" t="str">
        <f>'20.05.30'!H9</f>
        <v>30.08.2024</v>
      </c>
      <c r="H123" s="110"/>
      <c r="I123" s="399"/>
      <c r="J123" s="399"/>
      <c r="K123" s="406" t="s">
        <v>204</v>
      </c>
      <c r="L123" s="406" t="s">
        <v>204</v>
      </c>
    </row>
    <row r="124" spans="1:12" ht="24.75" customHeight="1" x14ac:dyDescent="0.25">
      <c r="A124" s="101">
        <f>'20.05.30'!A10</f>
        <v>92</v>
      </c>
      <c r="B124" s="102" t="str">
        <f>'20.05.30'!B10</f>
        <v>Trusa sanitara</v>
      </c>
      <c r="C124" s="101" t="str">
        <f>'20.05.30'!C10</f>
        <v>33141623-3</v>
      </c>
      <c r="D124" s="105">
        <f>'20.05.30'!D10</f>
        <v>181.12</v>
      </c>
      <c r="E124" s="101" t="s">
        <v>52</v>
      </c>
      <c r="F124" s="103" t="str">
        <f>'20.05.30'!G10</f>
        <v>01.04.2024</v>
      </c>
      <c r="G124" s="103" t="str">
        <f>'20.05.30'!H10</f>
        <v>30.08.2024</v>
      </c>
      <c r="H124" s="110"/>
      <c r="I124" s="399"/>
      <c r="J124" s="399"/>
      <c r="K124" s="406"/>
      <c r="L124" s="406"/>
    </row>
    <row r="125" spans="1:12" ht="39" customHeight="1" x14ac:dyDescent="0.25">
      <c r="A125" s="101">
        <f>'20.05.30'!A11</f>
        <v>93</v>
      </c>
      <c r="B125" s="102" t="str">
        <f>'20.05.30'!B11</f>
        <v xml:space="preserve"> Medii de stocare( SSD extern, stick 64 GB) </v>
      </c>
      <c r="C125" s="101" t="str">
        <f>'20.05.30'!C11</f>
        <v>30234500-3
30233180-6
30200000-1</v>
      </c>
      <c r="D125" s="105">
        <f>'20.05.30'!D11</f>
        <v>0</v>
      </c>
      <c r="E125" s="101" t="s">
        <v>52</v>
      </c>
      <c r="F125" s="103" t="str">
        <f>'20.05.30'!G11</f>
        <v>01.04.2024</v>
      </c>
      <c r="G125" s="103" t="str">
        <f>'20.05.30'!H11</f>
        <v>30.08.2024</v>
      </c>
      <c r="H125" s="110"/>
      <c r="I125" s="399"/>
      <c r="J125" s="399"/>
      <c r="K125" s="406"/>
      <c r="L125" s="406"/>
    </row>
    <row r="126" spans="1:12" ht="38.25" customHeight="1" x14ac:dyDescent="0.25">
      <c r="A126" s="101">
        <f>'20.05.30'!A12</f>
        <v>94</v>
      </c>
      <c r="B126" s="102" t="str">
        <f>'20.05.30'!B12</f>
        <v>Încărcător universal 10 canale( pentru acumulatori)</v>
      </c>
      <c r="C126" s="101" t="str">
        <f>'20.05.30'!C12</f>
        <v>31158100-9</v>
      </c>
      <c r="D126" s="105">
        <f>'20.05.30'!D12</f>
        <v>319.32</v>
      </c>
      <c r="E126" s="101" t="s">
        <v>52</v>
      </c>
      <c r="F126" s="103" t="str">
        <f>'20.05.30'!G12</f>
        <v>21.02.2024</v>
      </c>
      <c r="G126" s="103" t="str">
        <f>'20.05.30'!H12</f>
        <v>30.04.2024</v>
      </c>
      <c r="H126" s="110"/>
      <c r="I126" s="399"/>
      <c r="J126" s="399"/>
      <c r="K126" s="406"/>
      <c r="L126" s="406"/>
    </row>
    <row r="127" spans="1:12" ht="45" customHeight="1" x14ac:dyDescent="0.25">
      <c r="A127" s="693">
        <f>'20.05.30'!A13</f>
        <v>95</v>
      </c>
      <c r="B127" s="102" t="str">
        <f>'20.05.30'!B13</f>
        <v xml:space="preserve"> Medii de stocare (HDD ext, SSD intern )-alegeri iunie 2024</v>
      </c>
      <c r="C127" s="101" t="str">
        <f>'20.05.30'!C13</f>
        <v>30230000-0</v>
      </c>
      <c r="D127" s="105">
        <f>'20.05.30'!D13</f>
        <v>19474.16</v>
      </c>
      <c r="E127" s="101" t="s">
        <v>429</v>
      </c>
      <c r="F127" s="103" t="str">
        <f>'20.05.30'!G13</f>
        <v>16.04.2024</v>
      </c>
      <c r="G127" s="103" t="str">
        <f>'20.05.30'!H13</f>
        <v>30.05.2024</v>
      </c>
      <c r="H127" s="110"/>
      <c r="I127" s="399"/>
      <c r="J127" s="399"/>
      <c r="K127" s="406"/>
      <c r="L127" s="406"/>
    </row>
    <row r="128" spans="1:12" ht="45" customHeight="1" x14ac:dyDescent="0.25">
      <c r="A128" s="693">
        <f>'20.05.30'!A14</f>
        <v>96</v>
      </c>
      <c r="B128" s="906" t="str">
        <f>'20.05.30'!B14</f>
        <v xml:space="preserve"> Medii de stocare ( SSD intern )-alegeri prezidențiale 2024</v>
      </c>
      <c r="C128" s="907" t="str">
        <f>'20.05.30'!C14</f>
        <v>30233000-1</v>
      </c>
      <c r="D128" s="908">
        <f>'20.05.30'!D14</f>
        <v>2335</v>
      </c>
      <c r="E128" s="907" t="s">
        <v>538</v>
      </c>
      <c r="F128" s="909" t="str">
        <f>'20.05.30'!G14</f>
        <v>20.11.2024</v>
      </c>
      <c r="G128" s="909" t="str">
        <f>'20.05.30'!H14</f>
        <v>22.11.2024</v>
      </c>
      <c r="H128" s="910"/>
      <c r="I128" s="399"/>
      <c r="J128" s="399"/>
      <c r="K128" s="406"/>
      <c r="L128" s="406"/>
    </row>
    <row r="129" spans="1:15" ht="45" customHeight="1" x14ac:dyDescent="0.25">
      <c r="A129" s="693">
        <f>'20.05.30'!A15</f>
        <v>97</v>
      </c>
      <c r="B129" s="906" t="str">
        <f>'20.05.30'!B15</f>
        <v xml:space="preserve"> Medii de stocare ( SSD intern )-alegeri parlamentare 2024</v>
      </c>
      <c r="C129" s="907" t="str">
        <f>'20.05.30'!C15</f>
        <v>30233000-1</v>
      </c>
      <c r="D129" s="908">
        <f>'20.05.30'!D15</f>
        <v>2335</v>
      </c>
      <c r="E129" s="907" t="s">
        <v>550</v>
      </c>
      <c r="F129" s="909" t="str">
        <f>'20.05.30'!G18</f>
        <v>24.04.2024</v>
      </c>
      <c r="G129" s="909" t="str">
        <f>'20.05.30'!H15</f>
        <v>22.11.2024</v>
      </c>
      <c r="H129" s="910"/>
      <c r="I129" s="399"/>
      <c r="J129" s="399"/>
      <c r="K129" s="406"/>
      <c r="L129" s="406"/>
    </row>
    <row r="130" spans="1:15" ht="45" customHeight="1" x14ac:dyDescent="0.25">
      <c r="A130" s="693">
        <f>'20.05.30'!A16</f>
        <v>98</v>
      </c>
      <c r="B130" s="906" t="str">
        <f>'20.05.30'!B16</f>
        <v xml:space="preserve">Monitoare (alegeri prezidențiale 2024) </v>
      </c>
      <c r="C130" s="907" t="str">
        <f>'20.05.30'!C17</f>
        <v>30231300-0</v>
      </c>
      <c r="D130" s="908">
        <f>'20.05.30'!D16</f>
        <v>29592</v>
      </c>
      <c r="E130" s="907" t="s">
        <v>538</v>
      </c>
      <c r="F130" s="909" t="str">
        <f>'20.05.30'!G16</f>
        <v>20.11.2024</v>
      </c>
      <c r="G130" s="909" t="str">
        <f>'20.05.30'!H16</f>
        <v>22.11.2024</v>
      </c>
      <c r="H130" s="910"/>
      <c r="I130" s="399"/>
      <c r="J130" s="399"/>
      <c r="K130" s="406"/>
      <c r="L130" s="406"/>
    </row>
    <row r="131" spans="1:15" ht="45" customHeight="1" x14ac:dyDescent="0.25">
      <c r="A131" s="693">
        <f>'20.05.30'!A17</f>
        <v>99</v>
      </c>
      <c r="B131" s="906" t="str">
        <f>'20.05.30'!B17</f>
        <v xml:space="preserve">Monitoare (alegeri parlamentare 2024) </v>
      </c>
      <c r="C131" s="907" t="str">
        <f>'20.05.30'!C17</f>
        <v>30231300-0</v>
      </c>
      <c r="D131" s="908">
        <f>'20.05.30'!D17</f>
        <v>28404</v>
      </c>
      <c r="E131" s="907" t="s">
        <v>550</v>
      </c>
      <c r="F131" s="909" t="str">
        <f>'20.05.30'!G17</f>
        <v>20.11.2024</v>
      </c>
      <c r="G131" s="909" t="str">
        <f>'20.05.30'!H17</f>
        <v>22.11.2024</v>
      </c>
      <c r="H131" s="910"/>
      <c r="I131" s="399"/>
      <c r="J131" s="399"/>
      <c r="K131" s="406"/>
      <c r="L131" s="406"/>
    </row>
    <row r="132" spans="1:15" ht="45" customHeight="1" x14ac:dyDescent="0.25">
      <c r="A132" s="693">
        <f>'20.05.30'!A18</f>
        <v>100</v>
      </c>
      <c r="B132" s="102" t="str">
        <f>'20.05.30'!B18</f>
        <v>Componente de rețea și accesorii 
( swich-alegeri iunie 2024)</v>
      </c>
      <c r="C132" s="101" t="str">
        <f>'20.05.30'!C18</f>
        <v>32420000-3</v>
      </c>
      <c r="D132" s="105">
        <f>'20.05.30'!D18</f>
        <v>16850</v>
      </c>
      <c r="E132" s="101" t="s">
        <v>429</v>
      </c>
      <c r="F132" s="103" t="str">
        <f>'20.05.30'!G18</f>
        <v>24.04.2024</v>
      </c>
      <c r="G132" s="103" t="str">
        <f>'20.05.30'!H18</f>
        <v>30.05.2024</v>
      </c>
      <c r="H132" s="110"/>
      <c r="I132" s="399"/>
      <c r="J132" s="399"/>
      <c r="K132" s="406"/>
      <c r="L132" s="406"/>
    </row>
    <row r="133" spans="1:15" ht="27.75" customHeight="1" x14ac:dyDescent="0.25">
      <c r="A133" s="294">
        <f>'20.05.30'!A19</f>
        <v>101</v>
      </c>
      <c r="B133" s="102" t="str">
        <f>'20.05.30'!B19</f>
        <v xml:space="preserve"> Ștampile cu text</v>
      </c>
      <c r="C133" s="101" t="str">
        <f>'20.05.30'!C19</f>
        <v>30192153-8</v>
      </c>
      <c r="D133" s="105">
        <f>'20.05.30'!D19</f>
        <v>700</v>
      </c>
      <c r="E133" s="101" t="s">
        <v>52</v>
      </c>
      <c r="F133" s="103" t="str">
        <f>'20.05.30'!G19</f>
        <v>29.05.2024</v>
      </c>
      <c r="G133" s="103" t="str">
        <f>'20.05.30'!H19</f>
        <v>31.12.2024</v>
      </c>
      <c r="H133" s="110"/>
      <c r="I133" s="399"/>
      <c r="J133" s="399"/>
      <c r="K133" s="406"/>
      <c r="L133" s="406"/>
    </row>
    <row r="134" spans="1:15" ht="42" customHeight="1" x14ac:dyDescent="0.25">
      <c r="A134" s="899">
        <f>'20.05.30'!A20</f>
        <v>102</v>
      </c>
      <c r="B134" s="102" t="str">
        <f>'20.05.30'!B20</f>
        <v xml:space="preserve"> Ștampile(rotunde) cu text și stema României( alegeri prezidențiale și parlamentare)</v>
      </c>
      <c r="C134" s="101" t="str">
        <f>'20.05.30'!C20</f>
        <v>30192153-8</v>
      </c>
      <c r="D134" s="105">
        <f>'20.05.30'!D20</f>
        <v>760.5</v>
      </c>
      <c r="E134" s="101" t="s">
        <v>538</v>
      </c>
      <c r="F134" s="103" t="str">
        <f>'20.05.30'!G20</f>
        <v>05.11.2024</v>
      </c>
      <c r="G134" s="103" t="str">
        <f>'20.05.30'!H20</f>
        <v>22.11.2024</v>
      </c>
      <c r="H134" s="110"/>
      <c r="I134" s="399"/>
      <c r="J134" s="399"/>
      <c r="K134" s="406"/>
      <c r="L134" s="406"/>
    </row>
    <row r="135" spans="1:15" ht="23.25" customHeight="1" x14ac:dyDescent="0.25">
      <c r="A135" s="101"/>
      <c r="B135" s="98" t="s">
        <v>224</v>
      </c>
      <c r="C135" s="110"/>
      <c r="D135" s="333">
        <f>'20.05.30'!D21</f>
        <v>100951.1</v>
      </c>
      <c r="E135" s="101"/>
      <c r="F135" s="105"/>
      <c r="G135" s="105"/>
      <c r="H135" s="110"/>
      <c r="I135" s="399"/>
      <c r="J135" s="399"/>
      <c r="K135" s="399"/>
      <c r="L135" s="399"/>
    </row>
    <row r="136" spans="1:15" ht="24.75" customHeight="1" x14ac:dyDescent="0.25">
      <c r="A136" s="101"/>
      <c r="B136" s="954">
        <v>20.11</v>
      </c>
      <c r="C136" s="955"/>
      <c r="D136" s="955"/>
      <c r="E136" s="955"/>
      <c r="F136" s="955"/>
      <c r="G136" s="955"/>
      <c r="H136" s="956"/>
      <c r="I136" s="399"/>
      <c r="J136" s="399"/>
      <c r="K136" s="399"/>
      <c r="L136" s="399"/>
    </row>
    <row r="137" spans="1:15" ht="28.5" customHeight="1" x14ac:dyDescent="0.25">
      <c r="A137" s="101">
        <f>'20.11'!A8</f>
        <v>103</v>
      </c>
      <c r="B137" s="112" t="str">
        <f>'20.11'!B8</f>
        <v>Servicii de abonament ziare si reviste 2024</v>
      </c>
      <c r="C137" s="111" t="str">
        <f>'20.11'!C8</f>
        <v>22200000-2</v>
      </c>
      <c r="D137" s="104">
        <f>'20.11'!D8</f>
        <v>0</v>
      </c>
      <c r="E137" s="101" t="s">
        <v>52</v>
      </c>
      <c r="F137" s="418">
        <f>'20.11'!G8</f>
        <v>0</v>
      </c>
      <c r="G137" s="418">
        <f>'20.11'!H8</f>
        <v>0</v>
      </c>
      <c r="H137" s="119"/>
      <c r="I137" s="406" t="s">
        <v>204</v>
      </c>
      <c r="J137" s="399"/>
      <c r="K137" s="399"/>
      <c r="L137" s="399"/>
    </row>
    <row r="138" spans="1:15" ht="19.5" customHeight="1" x14ac:dyDescent="0.25">
      <c r="A138" s="101"/>
      <c r="B138" s="98" t="s">
        <v>223</v>
      </c>
      <c r="C138" s="111"/>
      <c r="D138" s="333">
        <f>'20.11'!D9</f>
        <v>0</v>
      </c>
      <c r="E138" s="101"/>
      <c r="F138" s="119"/>
      <c r="G138" s="119"/>
      <c r="H138" s="119"/>
      <c r="I138" s="399"/>
      <c r="J138" s="399"/>
      <c r="K138" s="399"/>
      <c r="L138" s="399"/>
    </row>
    <row r="139" spans="1:15" s="36" customFormat="1" ht="24" customHeight="1" x14ac:dyDescent="0.25">
      <c r="A139" s="101"/>
      <c r="B139" s="134">
        <v>20.12</v>
      </c>
      <c r="C139" s="135"/>
      <c r="D139" s="136"/>
      <c r="E139" s="135"/>
      <c r="F139" s="137"/>
      <c r="G139" s="137"/>
      <c r="H139" s="429"/>
      <c r="I139" s="399"/>
      <c r="J139" s="399"/>
      <c r="K139" s="403"/>
      <c r="L139" s="403"/>
      <c r="O139" s="633"/>
    </row>
    <row r="140" spans="1:15" ht="33" customHeight="1" x14ac:dyDescent="0.25">
      <c r="A140" s="101">
        <f>'20.12'!A8</f>
        <v>104</v>
      </c>
      <c r="B140" s="112" t="str">
        <f>'20.12'!B8</f>
        <v>Serviciu elaborare studiu factori de risc in INS</v>
      </c>
      <c r="C140" s="111" t="str">
        <f>'20.12'!C8</f>
        <v>98342000-2</v>
      </c>
      <c r="D140" s="104">
        <f>'20.12'!D8</f>
        <v>30790</v>
      </c>
      <c r="E140" s="101" t="s">
        <v>52</v>
      </c>
      <c r="F140" s="113" t="str">
        <f>'20.12'!G8</f>
        <v>01.01.2024</v>
      </c>
      <c r="G140" s="113" t="str">
        <f>'20.12'!H8</f>
        <v>30.03.2024</v>
      </c>
      <c r="H140" s="111"/>
      <c r="I140" s="399"/>
      <c r="J140" s="399" t="s">
        <v>204</v>
      </c>
      <c r="K140" s="399"/>
      <c r="L140" s="399"/>
      <c r="O140" s="635"/>
    </row>
    <row r="141" spans="1:15" ht="41.25" customHeight="1" x14ac:dyDescent="0.25">
      <c r="A141" s="101">
        <f>'20.12'!A9</f>
        <v>105</v>
      </c>
      <c r="B141" s="112" t="str">
        <f>'20.12'!B9</f>
        <v>Servicii de evaluare spatii destinate inchirierii</v>
      </c>
      <c r="C141" s="111" t="str">
        <f>'20.12'!C9</f>
        <v>79419000-4</v>
      </c>
      <c r="D141" s="104">
        <f>'20.12'!D9</f>
        <v>1320</v>
      </c>
      <c r="E141" s="101" t="s">
        <v>52</v>
      </c>
      <c r="F141" s="113" t="str">
        <f>'20.12'!G9</f>
        <v>01.01.2024</v>
      </c>
      <c r="G141" s="113" t="str">
        <f>'20.12'!H9</f>
        <v>30.03.2024</v>
      </c>
      <c r="H141" s="111"/>
      <c r="I141" s="399"/>
      <c r="J141" s="399"/>
      <c r="K141" s="399"/>
      <c r="L141" s="399"/>
    </row>
    <row r="142" spans="1:15" ht="80.25" customHeight="1" x14ac:dyDescent="0.25">
      <c r="A142" s="101">
        <f>'20.12'!A10</f>
        <v>106</v>
      </c>
      <c r="B142" s="112" t="str">
        <f>'20.12'!B10</f>
        <v>Servicii de consultanta pentru proceduri de achizitie publica si asistenta de specializare in evaluarea ofertelor , acordate de furnizori de servicii de achizitie</v>
      </c>
      <c r="C142" s="111" t="str">
        <f>'20.12'!C10</f>
        <v>79418000-7</v>
      </c>
      <c r="D142" s="104">
        <f>'20.12'!D10</f>
        <v>0</v>
      </c>
      <c r="E142" s="101" t="s">
        <v>52</v>
      </c>
      <c r="F142" s="113" t="str">
        <f>'20.12'!G10</f>
        <v>01.01.2024</v>
      </c>
      <c r="G142" s="113" t="str">
        <f>'20.12'!H10</f>
        <v>30.03.2024</v>
      </c>
      <c r="H142" s="111"/>
      <c r="I142" s="399"/>
      <c r="J142" s="399"/>
      <c r="K142" s="399"/>
      <c r="L142" s="399"/>
    </row>
    <row r="143" spans="1:15" ht="49.5" customHeight="1" x14ac:dyDescent="0.25">
      <c r="A143" s="101">
        <f>'20.12'!A11</f>
        <v>107</v>
      </c>
      <c r="B143" s="112" t="str">
        <f>'20.12'!B11</f>
        <v>Servicii de evaluare de risc la securitate fizică(revizie)</v>
      </c>
      <c r="C143" s="111" t="str">
        <f>'20.12'!C11</f>
        <v>90711100-5</v>
      </c>
      <c r="D143" s="104">
        <f>'20.12'!D11</f>
        <v>3500</v>
      </c>
      <c r="E143" s="101" t="s">
        <v>52</v>
      </c>
      <c r="F143" s="113" t="str">
        <f>'20.12'!G11</f>
        <v>01.01.2024</v>
      </c>
      <c r="G143" s="113" t="str">
        <f>'20.12'!H11</f>
        <v>30.04.2024</v>
      </c>
      <c r="H143" s="111"/>
      <c r="I143" s="399"/>
      <c r="J143" s="399"/>
      <c r="K143" s="399"/>
      <c r="L143" s="399"/>
    </row>
    <row r="144" spans="1:15" ht="77.25" hidden="1" customHeight="1" x14ac:dyDescent="0.25">
      <c r="A144" s="101">
        <f>'20.12'!A12</f>
        <v>108</v>
      </c>
      <c r="B144" s="112" t="str">
        <f>'20.12'!B12</f>
        <v>Servicii de consultanță pentru configurare/elaborare solutie tehnică prntru instalație de stingerea incendiilor cu aerosoli si montaj inclus la camera serverelor (camera 834/etaj 6 din INS)</v>
      </c>
      <c r="C144" s="111">
        <f>'20.12'!C12</f>
        <v>0</v>
      </c>
      <c r="D144" s="104">
        <f>'20.12'!D12</f>
        <v>0</v>
      </c>
      <c r="E144" s="101"/>
      <c r="F144" s="113">
        <f>'20.12'!G12</f>
        <v>0</v>
      </c>
      <c r="G144" s="113">
        <f>'20.12'!H12</f>
        <v>0</v>
      </c>
      <c r="H144" s="111">
        <f>'20.12'!I12</f>
        <v>0</v>
      </c>
      <c r="I144" s="399"/>
      <c r="J144" s="399"/>
      <c r="K144" s="399"/>
      <c r="L144" s="399"/>
    </row>
    <row r="145" spans="1:15" ht="67.5" customHeight="1" x14ac:dyDescent="0.25">
      <c r="A145" s="101">
        <f>'20.12'!A13</f>
        <v>109</v>
      </c>
      <c r="B145" s="112" t="str">
        <f>'20.12'!B13</f>
        <v>Servicii de consultanță pentru configurare/elaborare solutie tehnică prntru instalație de stingerea incendiilor cu gaz inert si montaj inclus la camera serverelor din INS</v>
      </c>
      <c r="C145" s="111" t="str">
        <f>'20.12'!C13</f>
        <v>79418000-7</v>
      </c>
      <c r="D145" s="104">
        <f>'20.12'!D13</f>
        <v>57500</v>
      </c>
      <c r="E145" s="101" t="s">
        <v>52</v>
      </c>
      <c r="F145" s="113" t="str">
        <f>'20.12'!G13</f>
        <v>15.07.2024</v>
      </c>
      <c r="G145" s="113" t="str">
        <f>'20.12'!H13</f>
        <v>30.09.2024</v>
      </c>
      <c r="H145" s="111"/>
      <c r="I145" s="399"/>
      <c r="J145" s="399"/>
      <c r="K145" s="399"/>
      <c r="L145" s="399"/>
    </row>
    <row r="146" spans="1:15" ht="22.5" customHeight="1" x14ac:dyDescent="0.25">
      <c r="A146" s="101"/>
      <c r="B146" s="98" t="s">
        <v>222</v>
      </c>
      <c r="C146" s="111"/>
      <c r="D146" s="333">
        <f>'20.12'!D14</f>
        <v>93110</v>
      </c>
      <c r="E146" s="111"/>
      <c r="F146" s="111"/>
      <c r="G146" s="111"/>
      <c r="H146" s="111"/>
      <c r="I146" s="403"/>
      <c r="J146" s="403"/>
      <c r="K146" s="399"/>
      <c r="L146" s="399"/>
    </row>
    <row r="147" spans="1:15" ht="21" customHeight="1" x14ac:dyDescent="0.25">
      <c r="A147" s="101"/>
      <c r="B147" s="134">
        <f>'20.13'!A6</f>
        <v>20.13</v>
      </c>
      <c r="C147" s="135"/>
      <c r="D147" s="136"/>
      <c r="E147" s="135"/>
      <c r="F147" s="137"/>
      <c r="G147" s="137"/>
      <c r="H147" s="429"/>
      <c r="I147" s="403"/>
      <c r="J147" s="403"/>
      <c r="K147" s="399"/>
      <c r="L147" s="399"/>
    </row>
    <row r="148" spans="1:15" ht="23.25" customHeight="1" x14ac:dyDescent="0.25">
      <c r="A148" s="101">
        <f>'20.13'!A7</f>
        <v>110</v>
      </c>
      <c r="B148" s="112" t="str">
        <f>'20.13'!B7</f>
        <v>Servicii de pregatire profesionala</v>
      </c>
      <c r="C148" s="111" t="str">
        <f>'20.13'!C7</f>
        <v>80511000-9</v>
      </c>
      <c r="D148" s="104">
        <f>'20.13'!D7</f>
        <v>75630.25</v>
      </c>
      <c r="E148" s="101" t="s">
        <v>52</v>
      </c>
      <c r="F148" s="113" t="str">
        <f>'20.13'!G7</f>
        <v>01.01.2024</v>
      </c>
      <c r="G148" s="113" t="str">
        <f>'20.13'!H7</f>
        <v>29.11.2024</v>
      </c>
      <c r="H148" s="111"/>
      <c r="I148" s="403"/>
      <c r="J148" s="407" t="s">
        <v>204</v>
      </c>
      <c r="K148" s="406" t="s">
        <v>204</v>
      </c>
      <c r="L148" s="406" t="s">
        <v>204</v>
      </c>
    </row>
    <row r="149" spans="1:15" ht="20.25" customHeight="1" x14ac:dyDescent="0.25">
      <c r="A149" s="101"/>
      <c r="B149" s="98" t="s">
        <v>221</v>
      </c>
      <c r="C149" s="111"/>
      <c r="D149" s="333">
        <f>'20.13'!D9</f>
        <v>75630.25</v>
      </c>
      <c r="E149" s="111"/>
      <c r="F149" s="111"/>
      <c r="G149" s="111"/>
      <c r="H149" s="111"/>
      <c r="I149" s="403"/>
      <c r="J149" s="403"/>
      <c r="K149" s="399"/>
      <c r="L149" s="399"/>
    </row>
    <row r="150" spans="1:15" ht="20.25" customHeight="1" x14ac:dyDescent="0.25">
      <c r="A150" s="101"/>
      <c r="B150" s="954">
        <v>20.14</v>
      </c>
      <c r="C150" s="955"/>
      <c r="D150" s="955"/>
      <c r="E150" s="955"/>
      <c r="F150" s="955"/>
      <c r="G150" s="955"/>
      <c r="H150" s="956"/>
      <c r="I150" s="399"/>
      <c r="J150" s="399"/>
      <c r="K150" s="399"/>
      <c r="L150" s="399"/>
    </row>
    <row r="151" spans="1:15" ht="30" customHeight="1" x14ac:dyDescent="0.25">
      <c r="A151" s="101">
        <f>'20.14'!A8</f>
        <v>111</v>
      </c>
      <c r="B151" s="112" t="str">
        <f>'20.14'!B8</f>
        <v xml:space="preserve">Servicii medicale de medicina muncii                                                                                                                                                                                                                            </v>
      </c>
      <c r="C151" s="111" t="str">
        <f>'20.14'!C8</f>
        <v>85147000-1</v>
      </c>
      <c r="D151" s="104">
        <f>'20.14'!D8</f>
        <v>77350</v>
      </c>
      <c r="E151" s="101" t="s">
        <v>52</v>
      </c>
      <c r="F151" s="44" t="str">
        <f>'20.14'!G8</f>
        <v>01.01.2024</v>
      </c>
      <c r="G151" s="44" t="str">
        <f>'20.14'!H8</f>
        <v>30.03.2024</v>
      </c>
      <c r="H151" s="111"/>
      <c r="I151" s="406" t="s">
        <v>204</v>
      </c>
      <c r="J151" s="399"/>
      <c r="K151" s="399"/>
      <c r="L151" s="399"/>
      <c r="O151" s="636" t="s">
        <v>407</v>
      </c>
    </row>
    <row r="152" spans="1:15" ht="32.25" customHeight="1" x14ac:dyDescent="0.25">
      <c r="A152" s="101">
        <f>'20.14'!A9</f>
        <v>112</v>
      </c>
      <c r="B152" s="112" t="str">
        <f>'20.14'!B9</f>
        <v>Truse sanitare-componente</v>
      </c>
      <c r="C152" s="111" t="str">
        <f>'20.14'!C9</f>
        <v>33141623-3</v>
      </c>
      <c r="D152" s="104">
        <f>'20.14'!D9</f>
        <v>2283.2600000000002</v>
      </c>
      <c r="E152" s="101" t="s">
        <v>52</v>
      </c>
      <c r="F152" s="44" t="str">
        <f>'20.14'!G9</f>
        <v>01.06.2024</v>
      </c>
      <c r="G152" s="44" t="str">
        <f>'20.14'!H9</f>
        <v>30.09.2024</v>
      </c>
      <c r="H152" s="111"/>
      <c r="I152" s="406" t="s">
        <v>204</v>
      </c>
      <c r="J152" s="399"/>
      <c r="K152" s="399"/>
      <c r="L152" s="399"/>
    </row>
    <row r="153" spans="1:15" ht="33" customHeight="1" x14ac:dyDescent="0.25">
      <c r="A153" s="101">
        <f>'20.14'!A10</f>
        <v>113</v>
      </c>
      <c r="B153" s="112" t="str">
        <f>'20.14'!B10</f>
        <v xml:space="preserve"> Materiale si consumabile pentru protectia muncii</v>
      </c>
      <c r="C153" s="111" t="str">
        <f>'20.14'!C10</f>
        <v>18100000-0</v>
      </c>
      <c r="D153" s="104">
        <f>'20.14'!D10</f>
        <v>9315</v>
      </c>
      <c r="E153" s="101" t="s">
        <v>52</v>
      </c>
      <c r="F153" s="44" t="str">
        <f>'20.14'!G10</f>
        <v>01.03.2024</v>
      </c>
      <c r="G153" s="44" t="str">
        <f>'20.14'!H10</f>
        <v>30.06.2024</v>
      </c>
      <c r="H153" s="111"/>
      <c r="I153" s="399"/>
      <c r="J153" s="406" t="s">
        <v>204</v>
      </c>
      <c r="K153" s="399"/>
      <c r="L153" s="399"/>
    </row>
    <row r="154" spans="1:15" ht="48" customHeight="1" x14ac:dyDescent="0.25">
      <c r="A154" s="101">
        <f>'20.14'!A11</f>
        <v>114</v>
      </c>
      <c r="B154" s="112" t="str">
        <f>'20.14'!B11</f>
        <v xml:space="preserve">Servicii  in domeniul  prevenirii stigerii incendiilor (PSI) si a situatiilor de urgenta(SU) </v>
      </c>
      <c r="C154" s="111" t="str">
        <f>'20.14'!C11</f>
        <v>79417000-0</v>
      </c>
      <c r="D154" s="104">
        <f>'20.14'!D11</f>
        <v>17868</v>
      </c>
      <c r="E154" s="101" t="s">
        <v>52</v>
      </c>
      <c r="F154" s="44" t="str">
        <f>'20.14'!G11</f>
        <v>01.01.2024</v>
      </c>
      <c r="G154" s="44" t="str">
        <f>'20.14'!H11</f>
        <v>30.03.2024</v>
      </c>
      <c r="H154" s="111"/>
      <c r="I154" s="406" t="s">
        <v>204</v>
      </c>
      <c r="J154" s="399"/>
      <c r="K154" s="399"/>
      <c r="L154" s="399"/>
    </row>
    <row r="155" spans="1:15" ht="16.5" customHeight="1" x14ac:dyDescent="0.25">
      <c r="A155" s="101"/>
      <c r="B155" s="98" t="s">
        <v>220</v>
      </c>
      <c r="C155" s="111"/>
      <c r="D155" s="333">
        <f>'20.14'!D12</f>
        <v>106816.26</v>
      </c>
      <c r="E155" s="101"/>
      <c r="F155" s="113"/>
      <c r="G155" s="113"/>
      <c r="H155" s="111"/>
      <c r="I155" s="399"/>
      <c r="J155" s="399"/>
      <c r="K155" s="399"/>
      <c r="L155" s="399"/>
    </row>
    <row r="156" spans="1:15" ht="19.5" customHeight="1" x14ac:dyDescent="0.25">
      <c r="A156" s="101"/>
      <c r="B156" s="970" t="s">
        <v>26</v>
      </c>
      <c r="C156" s="971"/>
      <c r="D156" s="971"/>
      <c r="E156" s="971"/>
      <c r="F156" s="971"/>
      <c r="G156" s="971"/>
      <c r="H156" s="972"/>
      <c r="I156" s="399"/>
      <c r="J156" s="399"/>
      <c r="K156" s="399"/>
      <c r="L156" s="399"/>
    </row>
    <row r="157" spans="1:15" ht="24.75" customHeight="1" x14ac:dyDescent="0.25">
      <c r="A157" s="101">
        <f>'20.30.02'!A9</f>
        <v>115</v>
      </c>
      <c r="B157" s="102" t="str">
        <f>'20.30.02'!B9</f>
        <v>Apa minerala plata</v>
      </c>
      <c r="C157" s="101" t="str">
        <f>'20.30.02'!C9</f>
        <v>15981100-9</v>
      </c>
      <c r="D157" s="104">
        <f>'20.30.02'!D9</f>
        <v>5134.9722882026927</v>
      </c>
      <c r="E157" s="101" t="s">
        <v>52</v>
      </c>
      <c r="F157" s="44" t="str">
        <f>'20.30.02'!G9</f>
        <v>01.01.2024</v>
      </c>
      <c r="G157" s="44" t="str">
        <f>'20.30.02'!H9</f>
        <v>31.12.2024</v>
      </c>
      <c r="H157" s="101"/>
      <c r="I157" s="408" t="s">
        <v>204</v>
      </c>
      <c r="J157" s="406" t="s">
        <v>204</v>
      </c>
      <c r="K157" s="406" t="s">
        <v>204</v>
      </c>
      <c r="L157" s="406" t="s">
        <v>204</v>
      </c>
    </row>
    <row r="158" spans="1:15" ht="22.5" customHeight="1" x14ac:dyDescent="0.25">
      <c r="A158" s="101">
        <f>'20.30.02'!A10</f>
        <v>116</v>
      </c>
      <c r="B158" s="102" t="str">
        <f>'20.30.02'!B10</f>
        <v>Apa minerala carbogazoasa</v>
      </c>
      <c r="C158" s="101" t="str">
        <f>'20.30.02'!C10</f>
        <v>15981200-0</v>
      </c>
      <c r="D158" s="104">
        <f>'20.30.02'!D10</f>
        <v>1493.8915281076804</v>
      </c>
      <c r="E158" s="101" t="s">
        <v>52</v>
      </c>
      <c r="F158" s="44" t="str">
        <f>'20.30.02'!G10</f>
        <v>01.01.2024</v>
      </c>
      <c r="G158" s="44" t="str">
        <f>'20.30.02'!H10</f>
        <v>31.12.2024</v>
      </c>
      <c r="H158" s="101"/>
      <c r="I158" s="408" t="s">
        <v>204</v>
      </c>
      <c r="J158" s="406" t="s">
        <v>204</v>
      </c>
      <c r="K158" s="406" t="s">
        <v>204</v>
      </c>
      <c r="L158" s="406" t="s">
        <v>204</v>
      </c>
    </row>
    <row r="159" spans="1:15" ht="21" customHeight="1" x14ac:dyDescent="0.25">
      <c r="A159" s="101">
        <f>'20.30.02'!A11</f>
        <v>117</v>
      </c>
      <c r="B159" s="102" t="str">
        <f>'20.30.02'!B11</f>
        <v>Cafea</v>
      </c>
      <c r="C159" s="101" t="str">
        <f>'20.30.02'!C11</f>
        <v>15860000-4</v>
      </c>
      <c r="D159" s="104">
        <f>'20.30.02'!D11</f>
        <v>3655.1068883610451</v>
      </c>
      <c r="E159" s="101" t="s">
        <v>52</v>
      </c>
      <c r="F159" s="44" t="str">
        <f>'20.30.02'!G11</f>
        <v>01.01.2024</v>
      </c>
      <c r="G159" s="44" t="str">
        <f>'20.30.02'!H11</f>
        <v>31.12.2024</v>
      </c>
      <c r="H159" s="101"/>
      <c r="I159" s="408" t="s">
        <v>204</v>
      </c>
      <c r="J159" s="406" t="s">
        <v>204</v>
      </c>
      <c r="K159" s="406" t="s">
        <v>204</v>
      </c>
      <c r="L159" s="406" t="s">
        <v>204</v>
      </c>
    </row>
    <row r="160" spans="1:15" ht="22.5" customHeight="1" x14ac:dyDescent="0.25">
      <c r="A160" s="101">
        <f>'20.30.02'!A12</f>
        <v>118</v>
      </c>
      <c r="B160" s="102" t="str">
        <f>'20.30.02'!B12</f>
        <v xml:space="preserve">Ceai la pliculet </v>
      </c>
      <c r="C160" s="101" t="str">
        <f>'20.30.02'!C12</f>
        <v>15864100-3</v>
      </c>
      <c r="D160" s="104">
        <f>'20.30.02'!D12</f>
        <v>290.2612826603326</v>
      </c>
      <c r="E160" s="101" t="s">
        <v>52</v>
      </c>
      <c r="F160" s="44" t="str">
        <f>'20.30.02'!G12</f>
        <v>01.01.2024</v>
      </c>
      <c r="G160" s="44" t="str">
        <f>'20.30.02'!H12</f>
        <v>31.12.2024</v>
      </c>
      <c r="H160" s="101"/>
      <c r="I160" s="408" t="s">
        <v>204</v>
      </c>
      <c r="J160" s="406" t="s">
        <v>204</v>
      </c>
      <c r="K160" s="406" t="s">
        <v>204</v>
      </c>
      <c r="L160" s="406" t="s">
        <v>204</v>
      </c>
    </row>
    <row r="161" spans="1:16" ht="18.75" customHeight="1" x14ac:dyDescent="0.25">
      <c r="A161" s="101">
        <f>'20.30.02'!A13</f>
        <v>119</v>
      </c>
      <c r="B161" s="102" t="str">
        <f>'20.30.02'!B13</f>
        <v>Zahar</v>
      </c>
      <c r="C161" s="101" t="str">
        <f>'20.30.02'!C13</f>
        <v>15831000-2</v>
      </c>
      <c r="D161" s="104">
        <f>'20.30.02'!D13</f>
        <v>299.28741092636579</v>
      </c>
      <c r="E161" s="101" t="s">
        <v>52</v>
      </c>
      <c r="F161" s="398" t="str">
        <f>'20.30.02'!G13</f>
        <v>01.01.2024</v>
      </c>
      <c r="G161" s="44" t="str">
        <f>'20.30.02'!H13</f>
        <v>31.12.2024</v>
      </c>
      <c r="H161" s="101"/>
      <c r="I161" s="408" t="s">
        <v>204</v>
      </c>
      <c r="J161" s="406" t="s">
        <v>204</v>
      </c>
      <c r="K161" s="406" t="s">
        <v>204</v>
      </c>
      <c r="L161" s="406" t="s">
        <v>204</v>
      </c>
    </row>
    <row r="162" spans="1:16" ht="24.75" customHeight="1" x14ac:dyDescent="0.25">
      <c r="A162" s="101">
        <f>'20.30.02'!A14</f>
        <v>120</v>
      </c>
      <c r="B162" s="102" t="str">
        <f>'20.30.02'!B14</f>
        <v>Pahare unica folosinta</v>
      </c>
      <c r="C162" s="101" t="str">
        <f>'20.30.02'!C14</f>
        <v>39222100-5</v>
      </c>
      <c r="D162" s="104">
        <f>'20.30.02'!D14</f>
        <v>225.65320665083138</v>
      </c>
      <c r="E162" s="101" t="s">
        <v>52</v>
      </c>
      <c r="F162" s="44" t="str">
        <f>'20.30.02'!G14</f>
        <v>01.01.2024</v>
      </c>
      <c r="G162" s="44" t="str">
        <f>'20.30.02'!H14</f>
        <v>31.12.2024</v>
      </c>
      <c r="H162" s="101"/>
      <c r="I162" s="408" t="s">
        <v>204</v>
      </c>
      <c r="J162" s="406" t="s">
        <v>204</v>
      </c>
      <c r="K162" s="406" t="s">
        <v>204</v>
      </c>
      <c r="L162" s="406" t="s">
        <v>204</v>
      </c>
    </row>
    <row r="163" spans="1:16" ht="20.25" customHeight="1" x14ac:dyDescent="0.25">
      <c r="A163" s="101">
        <f>'20.30.02'!A15</f>
        <v>121</v>
      </c>
      <c r="B163" s="102" t="str">
        <f>'20.30.02'!B15</f>
        <v>Lapte</v>
      </c>
      <c r="C163" s="101" t="str">
        <f>'20.30.02'!C15</f>
        <v>15511600-9</v>
      </c>
      <c r="D163" s="104">
        <f>'20.30.02'!D15</f>
        <v>470.30878859857484</v>
      </c>
      <c r="E163" s="101" t="s">
        <v>52</v>
      </c>
      <c r="F163" s="44" t="str">
        <f>'20.30.02'!G15</f>
        <v>01.01.2024</v>
      </c>
      <c r="G163" s="44" t="str">
        <f>'20.30.02'!H15</f>
        <v>31.12.2024</v>
      </c>
      <c r="H163" s="101"/>
      <c r="I163" s="408" t="s">
        <v>204</v>
      </c>
      <c r="J163" s="406" t="s">
        <v>204</v>
      </c>
      <c r="K163" s="406" t="s">
        <v>204</v>
      </c>
      <c r="L163" s="406" t="s">
        <v>204</v>
      </c>
    </row>
    <row r="164" spans="1:16" ht="24" customHeight="1" x14ac:dyDescent="0.25">
      <c r="A164" s="101">
        <f>'20.30.02'!A16</f>
        <v>122</v>
      </c>
      <c r="B164" s="102" t="str">
        <f>'20.30.02'!B16</f>
        <v>Hartie filtru cafea</v>
      </c>
      <c r="C164" s="101" t="str">
        <f>'20.30.02'!C16</f>
        <v>33772000-2</v>
      </c>
      <c r="D164" s="104">
        <f>'20.30.02'!D16</f>
        <v>45.605700712589076</v>
      </c>
      <c r="E164" s="101" t="s">
        <v>52</v>
      </c>
      <c r="F164" s="44" t="str">
        <f>'20.30.02'!G16</f>
        <v>01.01.2024</v>
      </c>
      <c r="G164" s="44" t="str">
        <f>'20.30.02'!H16</f>
        <v>31.12.2024</v>
      </c>
      <c r="H164" s="101"/>
      <c r="I164" s="408" t="s">
        <v>204</v>
      </c>
      <c r="J164" s="406" t="s">
        <v>204</v>
      </c>
      <c r="K164" s="406" t="s">
        <v>204</v>
      </c>
      <c r="L164" s="406" t="s">
        <v>204</v>
      </c>
    </row>
    <row r="165" spans="1:16" ht="24" customHeight="1" x14ac:dyDescent="0.25">
      <c r="A165" s="101">
        <f>'20.30.02'!A17</f>
        <v>123</v>
      </c>
      <c r="B165" s="102" t="str">
        <f>'20.30.02'!B17</f>
        <v>Paletine lemn</v>
      </c>
      <c r="C165" s="101" t="str">
        <f>'20.30.02'!C17</f>
        <v>39222100-5</v>
      </c>
      <c r="D165" s="104">
        <f>'20.30.02'!D17</f>
        <v>261.28266033254158</v>
      </c>
      <c r="E165" s="101" t="s">
        <v>52</v>
      </c>
      <c r="F165" s="44" t="str">
        <f>'20.30.02'!G17</f>
        <v>01.01.2024</v>
      </c>
      <c r="G165" s="44" t="str">
        <f>'20.30.02'!H17</f>
        <v>31.12.2024</v>
      </c>
      <c r="H165" s="101"/>
      <c r="I165" s="408" t="s">
        <v>204</v>
      </c>
      <c r="J165" s="406" t="s">
        <v>204</v>
      </c>
      <c r="K165" s="406" t="s">
        <v>204</v>
      </c>
      <c r="L165" s="406" t="s">
        <v>204</v>
      </c>
    </row>
    <row r="166" spans="1:16" ht="22.5" customHeight="1" x14ac:dyDescent="0.25">
      <c r="A166" s="101"/>
      <c r="B166" s="98" t="s">
        <v>219</v>
      </c>
      <c r="C166" s="101"/>
      <c r="D166" s="333">
        <f>'20.30.02'!D18</f>
        <v>11876.369754552654</v>
      </c>
      <c r="E166" s="101"/>
      <c r="F166" s="101"/>
      <c r="G166" s="101"/>
      <c r="H166" s="101"/>
      <c r="I166" s="404"/>
      <c r="J166" s="399"/>
      <c r="K166" s="399"/>
      <c r="L166" s="399"/>
      <c r="P166" s="48"/>
    </row>
    <row r="167" spans="1:16" ht="23.25" customHeight="1" x14ac:dyDescent="0.25">
      <c r="A167" s="101"/>
      <c r="B167" s="954" t="s">
        <v>57</v>
      </c>
      <c r="C167" s="955"/>
      <c r="D167" s="955"/>
      <c r="E167" s="955"/>
      <c r="F167" s="955"/>
      <c r="G167" s="955"/>
      <c r="H167" s="956"/>
      <c r="I167" s="404"/>
      <c r="J167" s="399"/>
      <c r="K167" s="399"/>
      <c r="L167" s="399"/>
      <c r="P167" s="48"/>
    </row>
    <row r="168" spans="1:16" ht="52.5" customHeight="1" x14ac:dyDescent="0.25">
      <c r="A168" s="101">
        <f>'20.30.30'!A8</f>
        <v>124</v>
      </c>
      <c r="B168" s="112" t="str">
        <f>'20.30.30'!B8</f>
        <v>Servicii de tiparire si livrare vouchere de vacanta si servicii accesorii</v>
      </c>
      <c r="C168" s="111" t="str">
        <f>'20.30.30'!C8</f>
        <v>30237131-6</v>
      </c>
      <c r="D168" s="104">
        <f>'20.30.30'!D8</f>
        <v>7</v>
      </c>
      <c r="E168" s="101" t="s">
        <v>52</v>
      </c>
      <c r="F168" s="418" t="str">
        <f>'20.30.30'!G8</f>
        <v>01.01.2024</v>
      </c>
      <c r="G168" s="418" t="str">
        <f>'20.30.30'!H8</f>
        <v>30.04.2024</v>
      </c>
      <c r="H168" s="119"/>
      <c r="I168" s="404"/>
      <c r="J168" s="406" t="s">
        <v>204</v>
      </c>
      <c r="K168" s="406" t="s">
        <v>204</v>
      </c>
      <c r="L168" s="399"/>
      <c r="P168" s="48"/>
    </row>
    <row r="169" spans="1:16" ht="20.25" customHeight="1" x14ac:dyDescent="0.25">
      <c r="A169" s="101"/>
      <c r="B169" s="98" t="s">
        <v>218</v>
      </c>
      <c r="C169" s="111"/>
      <c r="D169" s="333">
        <f>'20.30.30'!D9</f>
        <v>7</v>
      </c>
      <c r="E169" s="101"/>
      <c r="F169" s="119"/>
      <c r="G169" s="119"/>
      <c r="H169" s="119"/>
      <c r="I169" s="404"/>
      <c r="J169" s="399"/>
      <c r="K169" s="399"/>
      <c r="L169" s="399"/>
      <c r="P169" s="48"/>
    </row>
    <row r="170" spans="1:16" ht="20.25" customHeight="1" x14ac:dyDescent="0.25">
      <c r="A170" s="399"/>
      <c r="B170" s="410" t="s">
        <v>235</v>
      </c>
      <c r="C170" s="429"/>
      <c r="D170" s="535"/>
      <c r="E170" s="410"/>
      <c r="F170" s="410"/>
      <c r="G170" s="410"/>
      <c r="H170" s="429"/>
      <c r="I170" s="404"/>
      <c r="J170" s="399"/>
      <c r="K170" s="399"/>
      <c r="L170" s="399"/>
      <c r="P170" s="48"/>
    </row>
    <row r="171" spans="1:16" ht="26.25" hidden="1" customHeight="1" x14ac:dyDescent="0.25">
      <c r="A171" s="101">
        <f>'71.01.02'!A7</f>
        <v>125</v>
      </c>
      <c r="B171" s="112" t="str">
        <f>'71.01.02'!B7</f>
        <v>Server</v>
      </c>
      <c r="C171" s="111" t="str">
        <f>'71.01.02'!C7</f>
        <v>48820000-2</v>
      </c>
      <c r="D171" s="593">
        <f>'71.01.02'!D7</f>
        <v>0</v>
      </c>
      <c r="E171" s="101" t="s">
        <v>52</v>
      </c>
      <c r="F171" s="119">
        <f>'71.01.02'!G7</f>
        <v>0</v>
      </c>
      <c r="G171" s="119">
        <f>'71.01.02'!H7</f>
        <v>0</v>
      </c>
      <c r="H171" s="119">
        <f>'71.01.02'!I7</f>
        <v>0</v>
      </c>
      <c r="I171" s="404"/>
      <c r="J171" s="399"/>
      <c r="K171" s="399"/>
      <c r="L171" s="399"/>
      <c r="P171" s="48"/>
    </row>
    <row r="172" spans="1:16" ht="69.75" customHeight="1" x14ac:dyDescent="0.25">
      <c r="A172" s="693">
        <f>'71.01.02'!A8</f>
        <v>126</v>
      </c>
      <c r="B172" s="112" t="str">
        <f>'71.01.02'!B8</f>
        <v>Echpamente IT și accesorii
(Computere(PC cu licenta Windows si Office),Imprimanta A4 alb-negru duplex, Laptop)</v>
      </c>
      <c r="C172" s="111" t="str">
        <f>'71.01.02'!C8</f>
        <v>30213000-5
30213100-6
30213300-8
30232110-8</v>
      </c>
      <c r="D172" s="593">
        <f>'71.01.02'!D8</f>
        <v>244627</v>
      </c>
      <c r="E172" s="101" t="s">
        <v>432</v>
      </c>
      <c r="F172" s="119" t="s">
        <v>427</v>
      </c>
      <c r="G172" s="119" t="str">
        <f>'71.01.02'!H8</f>
        <v>30.05.2024</v>
      </c>
      <c r="H172" s="119"/>
      <c r="I172" s="404"/>
      <c r="J172" s="399"/>
      <c r="K172" s="399"/>
      <c r="L172" s="399"/>
      <c r="P172" s="48"/>
    </row>
    <row r="173" spans="1:16" ht="69.75" customHeight="1" x14ac:dyDescent="0.25">
      <c r="A173" s="828">
        <f>'71.01.02'!A9</f>
        <v>127</v>
      </c>
      <c r="B173" s="829" t="str">
        <f>'71.01.02'!B9</f>
        <v>Echipament IT(imprimantă A4 alb-negru)- alegeri parlamentare dec. 2024</v>
      </c>
      <c r="C173" s="830" t="str">
        <f>'71.01.02'!C9</f>
        <v>30232110-8</v>
      </c>
      <c r="D173" s="831">
        <f>'71.01.02'!D9</f>
        <v>12870</v>
      </c>
      <c r="E173" s="828" t="s">
        <v>506</v>
      </c>
      <c r="F173" s="832" t="str">
        <f>'71.01.02'!G9</f>
        <v>24.10.2024</v>
      </c>
      <c r="G173" s="832" t="str">
        <f>'71.01.02'!H9</f>
        <v>22.11.2024</v>
      </c>
      <c r="H173" s="832"/>
      <c r="I173" s="404"/>
      <c r="J173" s="399"/>
      <c r="K173" s="399"/>
      <c r="L173" s="399"/>
      <c r="P173" s="48"/>
    </row>
    <row r="174" spans="1:16" ht="47.25" customHeight="1" x14ac:dyDescent="0.25">
      <c r="A174" s="693">
        <f>'71.01.02'!A10</f>
        <v>128</v>
      </c>
      <c r="B174" s="112" t="str">
        <f>'71.01.02'!B10</f>
        <v xml:space="preserve">Surse de alimentare electrică (UPS3000 VA-alegeri iunie 2024) </v>
      </c>
      <c r="C174" s="111" t="str">
        <f>'71.01.02'!C10</f>
        <v>31154000-0</v>
      </c>
      <c r="D174" s="593">
        <f>'71.01.02'!D10</f>
        <v>183500</v>
      </c>
      <c r="E174" s="101" t="s">
        <v>432</v>
      </c>
      <c r="F174" s="119" t="str">
        <f>'71.01.02'!G10</f>
        <v>25.04.2024</v>
      </c>
      <c r="G174" s="119" t="str">
        <f>'71.01.02'!H10</f>
        <v>30.05.2024</v>
      </c>
      <c r="H174" s="119"/>
      <c r="I174" s="404"/>
      <c r="J174" s="399"/>
      <c r="K174" s="399"/>
      <c r="L174" s="399"/>
      <c r="P174" s="48"/>
    </row>
    <row r="175" spans="1:16" ht="42" customHeight="1" x14ac:dyDescent="0.25">
      <c r="A175" s="823">
        <f>'71.01.02'!A11</f>
        <v>129</v>
      </c>
      <c r="B175" s="824" t="str">
        <f>'71.01.02'!B11</f>
        <v xml:space="preserve">Surse de alimentare electrică (UPS3000 VA-alegeri prezidențiale dec. 2024) </v>
      </c>
      <c r="C175" s="825" t="str">
        <f>'71.01.02'!C12</f>
        <v>31154000-2</v>
      </c>
      <c r="D175" s="826">
        <f>'71.01.02'!D11</f>
        <v>19524</v>
      </c>
      <c r="E175" s="823" t="s">
        <v>507</v>
      </c>
      <c r="F175" s="827" t="str">
        <f>'71.01.02'!G11</f>
        <v>24.10.2024</v>
      </c>
      <c r="G175" s="827" t="str">
        <f>'71.01.02'!H11</f>
        <v>22.11.2024</v>
      </c>
      <c r="H175" s="827"/>
      <c r="I175" s="404"/>
      <c r="J175" s="399"/>
      <c r="K175" s="399"/>
      <c r="L175" s="399"/>
      <c r="P175" s="48"/>
    </row>
    <row r="176" spans="1:16" ht="46.5" customHeight="1" x14ac:dyDescent="0.25">
      <c r="A176" s="828">
        <f>'71.01.02'!A12</f>
        <v>130</v>
      </c>
      <c r="B176" s="829" t="str">
        <f>'71.01.02'!B12</f>
        <v xml:space="preserve">Surse de alimentare electrică (UPS3000 VA-alegeri parlamentare dec. 2024) </v>
      </c>
      <c r="C176" s="830" t="str">
        <f>'71.01.02'!C12</f>
        <v>31154000-2</v>
      </c>
      <c r="D176" s="831">
        <f>'71.01.02'!D12</f>
        <v>14643</v>
      </c>
      <c r="E176" s="828" t="s">
        <v>506</v>
      </c>
      <c r="F176" s="832" t="str">
        <f>'71.01.02'!G12</f>
        <v>24.10.2024</v>
      </c>
      <c r="G176" s="832" t="str">
        <f>'71.01.02'!H12</f>
        <v>22.11.2024</v>
      </c>
      <c r="H176" s="832"/>
      <c r="I176" s="404"/>
      <c r="J176" s="399"/>
      <c r="K176" s="399"/>
      <c r="L176" s="399"/>
      <c r="P176" s="48"/>
    </row>
    <row r="177" spans="1:16" ht="33.75" customHeight="1" x14ac:dyDescent="0.25">
      <c r="A177" s="693">
        <f>'71.01.02'!A13</f>
        <v>131</v>
      </c>
      <c r="B177" s="112" t="str">
        <f>'71.01.02'!B13</f>
        <v>Scanere( alegeri iunie 2024)</v>
      </c>
      <c r="C177" s="111" t="str">
        <f>'71.01.02'!C13</f>
        <v>38520000-6</v>
      </c>
      <c r="D177" s="593">
        <f>'71.01.02'!D13</f>
        <v>61016</v>
      </c>
      <c r="E177" s="101" t="s">
        <v>432</v>
      </c>
      <c r="F177" s="119" t="str">
        <f>'71.01.02'!G13</f>
        <v>25.04.2024</v>
      </c>
      <c r="G177" s="119" t="str">
        <f>'71.01.02'!H13</f>
        <v>30.05.2024</v>
      </c>
      <c r="H177" s="119"/>
      <c r="I177" s="404"/>
      <c r="J177" s="399"/>
      <c r="K177" s="399"/>
      <c r="L177" s="399"/>
      <c r="P177" s="48"/>
    </row>
    <row r="178" spans="1:16" ht="21.75" customHeight="1" x14ac:dyDescent="0.25">
      <c r="A178" s="101"/>
      <c r="B178" s="98" t="s">
        <v>217</v>
      </c>
      <c r="C178" s="111"/>
      <c r="D178" s="333">
        <f>'71.01.02'!D14</f>
        <v>536180</v>
      </c>
      <c r="E178" s="101"/>
      <c r="F178" s="119"/>
      <c r="G178" s="119"/>
      <c r="H178" s="119"/>
      <c r="I178" s="404"/>
      <c r="J178" s="399"/>
      <c r="K178" s="399"/>
      <c r="L178" s="399"/>
      <c r="P178" s="48"/>
    </row>
    <row r="179" spans="1:16" ht="19.5" customHeight="1" x14ac:dyDescent="0.25">
      <c r="A179" s="399"/>
      <c r="B179" s="410" t="s">
        <v>453</v>
      </c>
      <c r="C179" s="429"/>
      <c r="D179" s="535"/>
      <c r="E179" s="410"/>
      <c r="F179" s="410"/>
      <c r="G179" s="410"/>
      <c r="H179" s="429"/>
      <c r="I179" s="404"/>
      <c r="J179" s="399"/>
      <c r="K179" s="399"/>
      <c r="L179" s="399"/>
      <c r="P179" s="48"/>
    </row>
    <row r="180" spans="1:16" ht="33.75" customHeight="1" x14ac:dyDescent="0.25">
      <c r="A180" s="101">
        <f>'71.01.03'!A9</f>
        <v>132</v>
      </c>
      <c r="B180" s="592" t="str">
        <f>'71.01.03'!B9</f>
        <v>Sistem audio-video cu operațiuni de instalare și garanție</v>
      </c>
      <c r="C180" s="111" t="str">
        <f>'71.01.03'!C9</f>
        <v>32323500-8</v>
      </c>
      <c r="D180" s="333">
        <f>'71.01.03'!D9</f>
        <v>11989</v>
      </c>
      <c r="E180" s="101" t="s">
        <v>52</v>
      </c>
      <c r="F180" s="119" t="str">
        <f>'71.01.03'!G9</f>
        <v>13.06.2024</v>
      </c>
      <c r="G180" s="119" t="str">
        <f>'71.01.03'!H9</f>
        <v>30.06.2024</v>
      </c>
      <c r="H180" s="119"/>
      <c r="I180" s="404"/>
      <c r="J180" s="399"/>
      <c r="K180" s="406" t="s">
        <v>204</v>
      </c>
      <c r="L180" s="406" t="s">
        <v>204</v>
      </c>
      <c r="P180" s="48"/>
    </row>
    <row r="181" spans="1:16" ht="15.75" customHeight="1" x14ac:dyDescent="0.25">
      <c r="A181" s="101"/>
      <c r="B181" s="98" t="s">
        <v>459</v>
      </c>
      <c r="C181" s="111"/>
      <c r="D181" s="333">
        <f>'71.01.03'!D11</f>
        <v>11989</v>
      </c>
      <c r="E181" s="101"/>
      <c r="F181" s="119"/>
      <c r="G181" s="119"/>
      <c r="H181" s="119"/>
      <c r="I181" s="404"/>
      <c r="J181" s="399"/>
      <c r="K181" s="399"/>
      <c r="L181" s="399"/>
      <c r="O181" s="850"/>
      <c r="P181" s="48"/>
    </row>
    <row r="182" spans="1:16" ht="21" hidden="1" customHeight="1" x14ac:dyDescent="0.25">
      <c r="A182" s="101"/>
      <c r="B182" s="131"/>
      <c r="C182" s="111"/>
      <c r="D182" s="110"/>
      <c r="E182" s="101"/>
      <c r="F182" s="119"/>
      <c r="G182" s="119"/>
      <c r="H182" s="119"/>
      <c r="I182" s="404"/>
      <c r="J182" s="399"/>
      <c r="K182" s="399"/>
      <c r="L182" s="399"/>
      <c r="P182" s="48"/>
    </row>
    <row r="183" spans="1:16" ht="24" hidden="1" customHeight="1" x14ac:dyDescent="0.25">
      <c r="A183" s="101"/>
      <c r="B183" s="627" t="s">
        <v>138</v>
      </c>
      <c r="C183" s="426"/>
      <c r="D183" s="136"/>
      <c r="E183" s="413"/>
      <c r="F183" s="413"/>
      <c r="G183" s="414"/>
      <c r="H183" s="414"/>
      <c r="I183" s="408"/>
      <c r="J183" s="406"/>
      <c r="K183" s="406"/>
      <c r="L183" s="406"/>
      <c r="P183" s="48"/>
    </row>
    <row r="184" spans="1:16" ht="65.25" hidden="1" customHeight="1" x14ac:dyDescent="0.25">
      <c r="A184" s="101">
        <f>'71.01.30'!A9</f>
        <v>0</v>
      </c>
      <c r="B184" s="102">
        <f>'71.01.30'!B9</f>
        <v>0</v>
      </c>
      <c r="C184" s="101">
        <f>'71.01.30'!C9</f>
        <v>0</v>
      </c>
      <c r="D184" s="104">
        <f>'71.01.30'!D9</f>
        <v>0</v>
      </c>
      <c r="E184" s="101" t="s">
        <v>52</v>
      </c>
      <c r="F184" s="103">
        <f>'71.01.30'!G9</f>
        <v>0</v>
      </c>
      <c r="G184" s="103">
        <f>'71.01.30'!H9</f>
        <v>0</v>
      </c>
      <c r="H184" s="101">
        <f>'71.01.30'!I9</f>
        <v>0</v>
      </c>
      <c r="I184" s="408" t="s">
        <v>204</v>
      </c>
      <c r="J184" s="406" t="s">
        <v>204</v>
      </c>
      <c r="K184" s="406" t="s">
        <v>204</v>
      </c>
      <c r="L184" s="406" t="s">
        <v>204</v>
      </c>
      <c r="P184" s="48"/>
    </row>
    <row r="185" spans="1:16" ht="18.75" hidden="1" customHeight="1" x14ac:dyDescent="0.25">
      <c r="A185" s="101"/>
      <c r="B185" s="98" t="s">
        <v>216</v>
      </c>
      <c r="C185" s="427"/>
      <c r="D185" s="333">
        <f>'71.01.30'!D11</f>
        <v>0</v>
      </c>
      <c r="E185" s="101"/>
      <c r="F185" s="101"/>
      <c r="G185" s="101"/>
      <c r="H185" s="101"/>
      <c r="I185" s="408"/>
      <c r="J185" s="406"/>
      <c r="K185" s="406"/>
      <c r="L185" s="638"/>
    </row>
    <row r="186" spans="1:16" ht="23.25" customHeight="1" x14ac:dyDescent="0.3">
      <c r="A186" s="639"/>
      <c r="B186" s="114" t="s">
        <v>41</v>
      </c>
      <c r="C186" s="115"/>
      <c r="D186" s="291">
        <f>D181+D178+D169+D166+D155+D149+D146+D138+D135+D120+D116+D85+D46+D37+D29+D25+D21+D14</f>
        <v>5869992.8097545523</v>
      </c>
      <c r="E186" s="115"/>
      <c r="F186" s="115"/>
      <c r="G186" s="115"/>
      <c r="H186" s="606"/>
      <c r="I186" s="640"/>
      <c r="J186" s="640"/>
      <c r="K186" s="406"/>
      <c r="L186" s="406"/>
    </row>
    <row r="187" spans="1:16" s="159" customFormat="1" ht="69" customHeight="1" x14ac:dyDescent="0.25">
      <c r="A187" s="958" t="s">
        <v>570</v>
      </c>
      <c r="B187" s="958"/>
      <c r="C187" s="958"/>
      <c r="D187" s="958"/>
      <c r="E187" s="958"/>
      <c r="F187" s="958"/>
      <c r="G187" s="958"/>
      <c r="H187" s="958"/>
      <c r="I187" s="958"/>
      <c r="J187" s="958"/>
      <c r="K187" s="641"/>
      <c r="L187" s="641"/>
      <c r="O187" s="634"/>
    </row>
    <row r="188" spans="1:16" ht="74.25" customHeight="1" x14ac:dyDescent="0.3">
      <c r="A188" s="961" t="s">
        <v>569</v>
      </c>
      <c r="B188" s="961"/>
      <c r="C188" s="961"/>
      <c r="D188" s="961"/>
      <c r="E188" s="961"/>
      <c r="F188" s="961"/>
      <c r="G188" s="961"/>
      <c r="H188" s="961"/>
      <c r="I188" s="322"/>
      <c r="J188" s="223"/>
      <c r="K188" s="642"/>
      <c r="L188" s="642"/>
      <c r="N188" s="17">
        <f>D181+D178+D169+D166+D155+D149+D146+D138+D135+D120+D116+D85+D46+D37+D29+D25+D21+D14</f>
        <v>5869992.8097545523</v>
      </c>
      <c r="P188" s="622"/>
    </row>
    <row r="189" spans="1:16" ht="33" customHeight="1" x14ac:dyDescent="0.3">
      <c r="A189" s="224"/>
      <c r="B189" s="224"/>
      <c r="C189" s="430"/>
      <c r="D189" s="960" t="s">
        <v>553</v>
      </c>
      <c r="E189" s="960"/>
      <c r="F189" s="960"/>
      <c r="G189" s="224"/>
      <c r="H189" s="607"/>
      <c r="I189" s="321"/>
      <c r="J189" s="321"/>
      <c r="P189" s="623"/>
    </row>
    <row r="190" spans="1:16" ht="106.5" customHeight="1" x14ac:dyDescent="0.25">
      <c r="A190" s="318"/>
      <c r="B190" s="959" t="s">
        <v>571</v>
      </c>
      <c r="C190" s="959"/>
      <c r="D190" s="959"/>
      <c r="E190" s="959"/>
      <c r="F190" s="959"/>
      <c r="G190" s="959"/>
      <c r="H190" s="959"/>
      <c r="P190" s="622"/>
    </row>
    <row r="191" spans="1:16" ht="16.5" customHeight="1" x14ac:dyDescent="0.3">
      <c r="D191" s="957"/>
      <c r="E191" s="957"/>
      <c r="F191" s="957"/>
      <c r="P191" s="624"/>
    </row>
    <row r="192" spans="1:16" ht="15.5" x14ac:dyDescent="0.25">
      <c r="D192" s="953"/>
      <c r="E192" s="953"/>
      <c r="F192" s="953"/>
      <c r="P192" s="625"/>
    </row>
    <row r="193" spans="16:16" ht="15.5" x14ac:dyDescent="0.25">
      <c r="P193" s="626"/>
    </row>
  </sheetData>
  <mergeCells count="33">
    <mergeCell ref="B156:H156"/>
    <mergeCell ref="B30:H30"/>
    <mergeCell ref="I6:L7"/>
    <mergeCell ref="B117:H117"/>
    <mergeCell ref="B86:H86"/>
    <mergeCell ref="B136:H136"/>
    <mergeCell ref="B121:H121"/>
    <mergeCell ref="B26:H26"/>
    <mergeCell ref="B47:H47"/>
    <mergeCell ref="B150:H150"/>
    <mergeCell ref="G6:G7"/>
    <mergeCell ref="B38:H38"/>
    <mergeCell ref="B8:H8"/>
    <mergeCell ref="C6:C7"/>
    <mergeCell ref="B19:H19"/>
    <mergeCell ref="A3:C3"/>
    <mergeCell ref="A4:C4"/>
    <mergeCell ref="G2:H3"/>
    <mergeCell ref="F6:F7"/>
    <mergeCell ref="B15:H15"/>
    <mergeCell ref="E6:E7"/>
    <mergeCell ref="B2:C2"/>
    <mergeCell ref="H6:H7"/>
    <mergeCell ref="B6:B7"/>
    <mergeCell ref="A5:H5"/>
    <mergeCell ref="A6:A7"/>
    <mergeCell ref="D192:F192"/>
    <mergeCell ref="B167:H167"/>
    <mergeCell ref="D191:F191"/>
    <mergeCell ref="A187:J187"/>
    <mergeCell ref="B190:H190"/>
    <mergeCell ref="D189:F189"/>
    <mergeCell ref="A188:H188"/>
  </mergeCells>
  <phoneticPr fontId="2" type="noConversion"/>
  <pageMargins left="0.75" right="0.25" top="0.5" bottom="0.5" header="0.3" footer="0.3"/>
  <pageSetup paperSize="9" fitToWidth="0" orientation="landscape" r:id="rId1"/>
  <headerFooter alignWithMargins="0">
    <oddFooter xml:space="preserve">&amp;C                                                                                                                                                                                                                                Page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23"/>
  <sheetViews>
    <sheetView topLeftCell="A13" zoomScale="106" zoomScaleNormal="106" workbookViewId="0">
      <selection activeCell="B14" sqref="B14"/>
    </sheetView>
  </sheetViews>
  <sheetFormatPr defaultColWidth="9.1796875" defaultRowHeight="12.5" x14ac:dyDescent="0.25"/>
  <cols>
    <col min="1" max="1" width="12" style="42" customWidth="1"/>
    <col min="2" max="2" width="19.453125" style="42" customWidth="1"/>
    <col min="3" max="3" width="22.7265625" style="42" customWidth="1"/>
    <col min="4" max="4" width="13.54296875" style="42" customWidth="1"/>
    <col min="5" max="5" width="11" style="42" customWidth="1"/>
    <col min="6" max="6" width="14.1796875" style="42" customWidth="1"/>
    <col min="7" max="7" width="11" style="42" customWidth="1"/>
    <col min="8" max="8" width="13.26953125" style="42" customWidth="1"/>
    <col min="9" max="9" width="15.54296875" style="42" customWidth="1"/>
    <col min="10" max="10" width="14.7265625" style="42" customWidth="1"/>
    <col min="11" max="11" width="9.1796875" style="42"/>
    <col min="12" max="12" width="10.7265625" style="42" customWidth="1"/>
    <col min="13" max="13" width="11.453125" style="42" customWidth="1"/>
    <col min="14" max="14" width="13.1796875" style="42" customWidth="1"/>
    <col min="15" max="16384" width="9.1796875" style="42"/>
  </cols>
  <sheetData>
    <row r="1" spans="1:17" x14ac:dyDescent="0.25">
      <c r="A1" s="231"/>
      <c r="B1" s="231"/>
      <c r="C1" s="231"/>
      <c r="D1" s="231"/>
      <c r="E1" s="231"/>
      <c r="F1" s="231"/>
      <c r="G1" s="231"/>
      <c r="H1" s="231"/>
      <c r="I1" s="231"/>
      <c r="J1" s="231"/>
      <c r="K1" s="231"/>
    </row>
    <row r="2" spans="1:17" x14ac:dyDescent="0.25">
      <c r="A2" s="231"/>
      <c r="B2" s="231"/>
      <c r="C2" s="231"/>
      <c r="D2" s="231"/>
      <c r="E2" s="231"/>
      <c r="F2" s="231"/>
      <c r="G2" s="231"/>
      <c r="H2" s="231"/>
      <c r="I2" s="231"/>
      <c r="J2" s="231"/>
      <c r="K2" s="231"/>
    </row>
    <row r="3" spans="1:17" ht="12.75" customHeight="1" x14ac:dyDescent="0.3">
      <c r="A3" s="986" t="s">
        <v>240</v>
      </c>
      <c r="B3" s="986"/>
      <c r="C3" s="986"/>
      <c r="D3" s="986"/>
      <c r="E3" s="986"/>
      <c r="F3" s="986"/>
      <c r="G3" s="986"/>
      <c r="H3" s="986"/>
      <c r="I3" s="986"/>
      <c r="J3" s="986"/>
      <c r="K3" s="231"/>
    </row>
    <row r="4" spans="1:17" ht="13" x14ac:dyDescent="0.25">
      <c r="A4" s="233"/>
      <c r="B4" s="233"/>
      <c r="C4" s="233"/>
      <c r="D4" s="233"/>
      <c r="E4" s="233"/>
      <c r="F4" s="233"/>
      <c r="G4" s="233"/>
      <c r="H4" s="233"/>
      <c r="I4" s="233"/>
      <c r="J4" s="231"/>
      <c r="K4" s="231"/>
    </row>
    <row r="5" spans="1:17" x14ac:dyDescent="0.25">
      <c r="A5" s="231"/>
      <c r="B5" s="231"/>
      <c r="C5" s="231"/>
      <c r="D5" s="231"/>
      <c r="E5" s="231"/>
      <c r="F5" s="231"/>
      <c r="G5" s="231"/>
      <c r="H5" s="234"/>
      <c r="I5" s="235"/>
      <c r="J5" s="231"/>
      <c r="K5" s="231"/>
    </row>
    <row r="6" spans="1:17" ht="72" customHeight="1" x14ac:dyDescent="0.25">
      <c r="A6" s="124" t="s">
        <v>0</v>
      </c>
      <c r="B6" s="124" t="s">
        <v>1</v>
      </c>
      <c r="C6" s="124" t="s">
        <v>2</v>
      </c>
      <c r="D6" s="124" t="s">
        <v>3</v>
      </c>
      <c r="E6" s="124" t="s">
        <v>4</v>
      </c>
      <c r="F6" s="124" t="s">
        <v>16</v>
      </c>
      <c r="G6" s="124" t="s">
        <v>53</v>
      </c>
      <c r="H6" s="124" t="s">
        <v>54</v>
      </c>
      <c r="I6" s="124" t="s">
        <v>9</v>
      </c>
      <c r="J6" s="231"/>
    </row>
    <row r="7" spans="1:17" ht="17.25" customHeight="1" x14ac:dyDescent="0.25">
      <c r="A7" s="124" t="s">
        <v>18</v>
      </c>
      <c r="B7" s="236"/>
      <c r="C7" s="236"/>
      <c r="D7" s="982" t="s">
        <v>6</v>
      </c>
      <c r="E7" s="983"/>
      <c r="F7" s="237"/>
      <c r="G7" s="236"/>
      <c r="H7" s="236"/>
      <c r="I7" s="236"/>
      <c r="J7" s="231"/>
    </row>
    <row r="8" spans="1:17" ht="3" hidden="1" customHeight="1" x14ac:dyDescent="0.25">
      <c r="A8" s="236"/>
      <c r="B8" s="238"/>
      <c r="C8" s="239"/>
      <c r="D8" s="236"/>
      <c r="E8" s="236"/>
      <c r="F8" s="236"/>
      <c r="G8" s="236"/>
      <c r="H8" s="236"/>
      <c r="I8" s="236"/>
      <c r="J8" s="231"/>
    </row>
    <row r="9" spans="1:17" s="95" customFormat="1" ht="16.5" customHeight="1" x14ac:dyDescent="0.25">
      <c r="A9" s="92"/>
      <c r="B9" s="353"/>
      <c r="C9" s="330"/>
      <c r="D9" s="358"/>
      <c r="E9" s="348"/>
      <c r="F9" s="92" t="s">
        <v>76</v>
      </c>
      <c r="G9" s="93"/>
      <c r="H9" s="93"/>
      <c r="I9" s="92"/>
      <c r="J9" s="94"/>
      <c r="N9" s="95" t="s">
        <v>76</v>
      </c>
    </row>
    <row r="10" spans="1:17" s="95" customFormat="1" ht="72.75" customHeight="1" x14ac:dyDescent="0.25">
      <c r="A10" s="92">
        <v>1</v>
      </c>
      <c r="B10" s="564" t="s">
        <v>322</v>
      </c>
      <c r="C10" s="320" t="s">
        <v>323</v>
      </c>
      <c r="D10" s="508">
        <v>546</v>
      </c>
      <c r="E10" s="508">
        <f>D10*1.19</f>
        <v>649.74</v>
      </c>
      <c r="F10" s="92" t="s">
        <v>206</v>
      </c>
      <c r="G10" s="93" t="s">
        <v>242</v>
      </c>
      <c r="H10" s="93" t="s">
        <v>341</v>
      </c>
      <c r="I10" s="92" t="s">
        <v>374</v>
      </c>
      <c r="J10" s="94" t="s">
        <v>267</v>
      </c>
      <c r="K10" s="327">
        <f>D10+546</f>
        <v>1092</v>
      </c>
      <c r="Q10" s="327"/>
    </row>
    <row r="11" spans="1:17" s="95" customFormat="1" ht="234" customHeight="1" x14ac:dyDescent="0.25">
      <c r="A11" s="733">
        <f>A10+1</f>
        <v>2</v>
      </c>
      <c r="B11" s="654" t="s">
        <v>425</v>
      </c>
      <c r="C11" s="655" t="s">
        <v>426</v>
      </c>
      <c r="D11" s="732">
        <v>21236.04</v>
      </c>
      <c r="E11" s="508">
        <f>D11*1.19</f>
        <v>25270.887599999998</v>
      </c>
      <c r="F11" s="92" t="s">
        <v>206</v>
      </c>
      <c r="G11" s="93" t="s">
        <v>242</v>
      </c>
      <c r="H11" s="93" t="s">
        <v>341</v>
      </c>
      <c r="I11" s="92" t="s">
        <v>374</v>
      </c>
      <c r="J11" s="94"/>
      <c r="K11" s="327"/>
      <c r="Q11" s="327"/>
    </row>
    <row r="12" spans="1:17" s="95" customFormat="1" ht="162" customHeight="1" x14ac:dyDescent="0.25">
      <c r="A12" s="717">
        <f>A11+1</f>
        <v>3</v>
      </c>
      <c r="B12" s="695" t="s">
        <v>421</v>
      </c>
      <c r="C12" s="696" t="s">
        <v>520</v>
      </c>
      <c r="D12" s="697">
        <v>15961.3</v>
      </c>
      <c r="E12" s="697">
        <f>D12*1.19</f>
        <v>18993.946999999996</v>
      </c>
      <c r="F12" s="694" t="s">
        <v>206</v>
      </c>
      <c r="G12" s="657" t="s">
        <v>427</v>
      </c>
      <c r="H12" s="657" t="s">
        <v>428</v>
      </c>
      <c r="I12" s="656" t="s">
        <v>514</v>
      </c>
      <c r="J12" s="94"/>
      <c r="K12" s="327"/>
      <c r="M12" s="95">
        <f>18993.95/1.19</f>
        <v>15961.302521008405</v>
      </c>
      <c r="Q12" s="327"/>
    </row>
    <row r="13" spans="1:17" s="95" customFormat="1" ht="216.75" customHeight="1" x14ac:dyDescent="0.25">
      <c r="A13" s="856">
        <f>A12+1</f>
        <v>4</v>
      </c>
      <c r="B13" s="861" t="s">
        <v>516</v>
      </c>
      <c r="C13" s="919" t="s">
        <v>528</v>
      </c>
      <c r="D13" s="858">
        <v>9605.25</v>
      </c>
      <c r="E13" s="858">
        <f>D13*1.19</f>
        <v>11430.247499999999</v>
      </c>
      <c r="F13" s="856" t="s">
        <v>206</v>
      </c>
      <c r="G13" s="859" t="s">
        <v>496</v>
      </c>
      <c r="H13" s="859" t="s">
        <v>515</v>
      </c>
      <c r="I13" s="860" t="s">
        <v>514</v>
      </c>
      <c r="J13" s="94"/>
      <c r="K13" s="327"/>
      <c r="Q13" s="327"/>
    </row>
    <row r="14" spans="1:17" s="95" customFormat="1" ht="225" customHeight="1" x14ac:dyDescent="0.25">
      <c r="A14" s="856">
        <f>A13+1</f>
        <v>5</v>
      </c>
      <c r="B14" s="861" t="s">
        <v>517</v>
      </c>
      <c r="C14" s="919" t="s">
        <v>528</v>
      </c>
      <c r="D14" s="858">
        <v>9605.25</v>
      </c>
      <c r="E14" s="858">
        <f>D14*1.19</f>
        <v>11430.247499999999</v>
      </c>
      <c r="F14" s="856" t="s">
        <v>206</v>
      </c>
      <c r="G14" s="859" t="s">
        <v>496</v>
      </c>
      <c r="H14" s="859" t="s">
        <v>515</v>
      </c>
      <c r="I14" s="860" t="s">
        <v>514</v>
      </c>
      <c r="J14" s="94"/>
      <c r="K14" s="327"/>
      <c r="Q14" s="327"/>
    </row>
    <row r="15" spans="1:17" ht="13" x14ac:dyDescent="0.25">
      <c r="A15" s="241"/>
      <c r="B15" s="984" t="s">
        <v>11</v>
      </c>
      <c r="C15" s="985"/>
      <c r="D15" s="242">
        <f>SUM(D9:D14)</f>
        <v>56953.84</v>
      </c>
      <c r="E15" s="242">
        <f>SUM(E9:E14)</f>
        <v>67775.069599999988</v>
      </c>
      <c r="F15" s="243"/>
      <c r="G15" s="241"/>
      <c r="H15" s="236"/>
      <c r="I15" s="236"/>
      <c r="J15" s="231"/>
    </row>
    <row r="16" spans="1:17" x14ac:dyDescent="0.25">
      <c r="A16" s="231"/>
      <c r="B16" s="231"/>
      <c r="C16" s="231"/>
      <c r="D16" s="97"/>
      <c r="E16" s="97"/>
      <c r="F16" s="231"/>
      <c r="G16" s="231"/>
      <c r="H16" s="231"/>
      <c r="I16" s="231"/>
      <c r="J16" s="231"/>
      <c r="K16" s="231"/>
    </row>
    <row r="17" spans="1:14" x14ac:dyDescent="0.25">
      <c r="A17" s="231"/>
      <c r="B17" s="231"/>
      <c r="C17" s="231"/>
      <c r="D17" s="97"/>
      <c r="E17" s="97"/>
      <c r="F17" s="231"/>
      <c r="G17" s="231"/>
      <c r="H17" s="231"/>
      <c r="I17" s="231"/>
      <c r="J17" s="231"/>
      <c r="K17" s="231"/>
    </row>
    <row r="18" spans="1:14" x14ac:dyDescent="0.25">
      <c r="A18" s="231"/>
      <c r="B18" s="231"/>
      <c r="C18" s="231"/>
      <c r="D18" s="97"/>
      <c r="E18" s="97"/>
      <c r="F18" s="231"/>
      <c r="G18" s="231"/>
      <c r="H18" s="231"/>
      <c r="I18" s="231"/>
      <c r="J18" s="231"/>
      <c r="K18" s="231"/>
    </row>
    <row r="19" spans="1:14" x14ac:dyDescent="0.25">
      <c r="A19" s="231"/>
      <c r="B19" s="231"/>
      <c r="C19" s="231"/>
      <c r="D19" s="97"/>
      <c r="E19" s="97"/>
      <c r="F19" s="231"/>
      <c r="G19" s="231"/>
      <c r="H19" s="231"/>
      <c r="I19" s="231"/>
      <c r="J19" s="231"/>
      <c r="K19" s="231"/>
    </row>
    <row r="20" spans="1:14" x14ac:dyDescent="0.25">
      <c r="A20" s="231"/>
      <c r="B20" s="231"/>
      <c r="C20" s="231"/>
      <c r="D20" s="97"/>
      <c r="E20" s="97"/>
      <c r="F20" s="231"/>
      <c r="G20" s="231"/>
      <c r="H20" s="231"/>
      <c r="I20" s="231"/>
      <c r="J20" s="231"/>
      <c r="K20" s="231"/>
    </row>
    <row r="21" spans="1:14" x14ac:dyDescent="0.25">
      <c r="A21" s="231"/>
      <c r="B21" s="231"/>
      <c r="C21" s="231"/>
      <c r="D21" s="231"/>
      <c r="E21" s="231"/>
      <c r="F21" s="231"/>
      <c r="G21" s="231"/>
      <c r="H21" s="231"/>
      <c r="I21" s="231"/>
      <c r="J21" s="231"/>
      <c r="K21" s="231"/>
    </row>
    <row r="22" spans="1:14" x14ac:dyDescent="0.25">
      <c r="A22" s="231"/>
      <c r="B22" s="231"/>
      <c r="C22" s="231"/>
      <c r="D22" s="231"/>
      <c r="E22" s="231"/>
      <c r="F22" s="231"/>
      <c r="G22" s="231"/>
      <c r="H22" s="231"/>
      <c r="I22" s="231"/>
      <c r="J22" s="231"/>
      <c r="K22" s="231"/>
    </row>
    <row r="23" spans="1:14" x14ac:dyDescent="0.25">
      <c r="N23" s="42">
        <f>19408.6/1.19</f>
        <v>16309.747899159664</v>
      </c>
    </row>
  </sheetData>
  <mergeCells count="3">
    <mergeCell ref="D7:E7"/>
    <mergeCell ref="B15:C15"/>
    <mergeCell ref="A3:J3"/>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7"/>
  <sheetViews>
    <sheetView workbookViewId="0">
      <selection activeCell="A3" sqref="A3:J3"/>
    </sheetView>
  </sheetViews>
  <sheetFormatPr defaultColWidth="9.1796875" defaultRowHeight="12.5" x14ac:dyDescent="0.25"/>
  <cols>
    <col min="1" max="1" width="12" style="42" customWidth="1"/>
    <col min="2" max="2" width="13.1796875" style="42" customWidth="1"/>
    <col min="3" max="3" width="13.26953125" style="42" customWidth="1"/>
    <col min="4" max="4" width="13.54296875" style="42" customWidth="1"/>
    <col min="5" max="5" width="11" style="42" customWidth="1"/>
    <col min="6" max="6" width="14.1796875" style="42" customWidth="1"/>
    <col min="7" max="7" width="11" style="42" customWidth="1"/>
    <col min="8" max="8" width="13.26953125" style="42" customWidth="1"/>
    <col min="9" max="9" width="15.54296875" style="42" customWidth="1"/>
    <col min="10" max="10" width="12.453125" style="42" customWidth="1"/>
    <col min="11" max="11" width="9.1796875" style="42"/>
    <col min="12" max="12" width="10.7265625" style="42" customWidth="1"/>
    <col min="13" max="13" width="11.453125" style="42" customWidth="1"/>
    <col min="14" max="14" width="13.1796875" style="42" customWidth="1"/>
    <col min="15" max="16384" width="9.1796875" style="42"/>
  </cols>
  <sheetData>
    <row r="1" spans="1:11" x14ac:dyDescent="0.25">
      <c r="A1" s="231"/>
      <c r="B1" s="231"/>
      <c r="C1" s="231"/>
      <c r="D1" s="231"/>
      <c r="E1" s="231"/>
      <c r="F1" s="231"/>
      <c r="G1" s="231"/>
      <c r="H1" s="231"/>
      <c r="I1" s="231"/>
      <c r="J1" s="231"/>
      <c r="K1" s="231"/>
    </row>
    <row r="2" spans="1:11" x14ac:dyDescent="0.25">
      <c r="A2" s="231"/>
      <c r="B2" s="231"/>
      <c r="C2" s="231"/>
      <c r="D2" s="231"/>
      <c r="E2" s="231"/>
      <c r="F2" s="231"/>
      <c r="G2" s="231"/>
      <c r="H2" s="231"/>
      <c r="I2" s="231"/>
      <c r="J2" s="231"/>
      <c r="K2" s="231"/>
    </row>
    <row r="3" spans="1:11" ht="12.75" customHeight="1" x14ac:dyDescent="0.3">
      <c r="A3" s="986" t="s">
        <v>240</v>
      </c>
      <c r="B3" s="986"/>
      <c r="C3" s="986"/>
      <c r="D3" s="986"/>
      <c r="E3" s="986"/>
      <c r="F3" s="986"/>
      <c r="G3" s="986"/>
      <c r="H3" s="986"/>
      <c r="I3" s="986"/>
      <c r="J3" s="986"/>
      <c r="K3" s="231"/>
    </row>
    <row r="4" spans="1:11" ht="13" x14ac:dyDescent="0.25">
      <c r="A4" s="233"/>
      <c r="B4" s="233"/>
      <c r="C4" s="233"/>
      <c r="D4" s="233"/>
      <c r="E4" s="233"/>
      <c r="F4" s="233"/>
      <c r="G4" s="233"/>
      <c r="H4" s="233"/>
      <c r="I4" s="233"/>
      <c r="J4" s="231"/>
      <c r="K4" s="231"/>
    </row>
    <row r="5" spans="1:11" x14ac:dyDescent="0.25">
      <c r="A5" s="231"/>
      <c r="B5" s="231"/>
      <c r="C5" s="231"/>
      <c r="D5" s="231"/>
      <c r="E5" s="231"/>
      <c r="F5" s="231"/>
      <c r="G5" s="231"/>
      <c r="H5" s="234"/>
      <c r="I5" s="235"/>
      <c r="J5" s="231"/>
      <c r="K5" s="231"/>
    </row>
    <row r="6" spans="1:11" ht="72" customHeight="1" x14ac:dyDescent="0.25">
      <c r="A6" s="124" t="s">
        <v>0</v>
      </c>
      <c r="B6" s="124" t="s">
        <v>1</v>
      </c>
      <c r="C6" s="124" t="s">
        <v>2</v>
      </c>
      <c r="D6" s="124" t="s">
        <v>3</v>
      </c>
      <c r="E6" s="124" t="s">
        <v>4</v>
      </c>
      <c r="F6" s="124" t="s">
        <v>16</v>
      </c>
      <c r="G6" s="124" t="s">
        <v>53</v>
      </c>
      <c r="H6" s="124" t="s">
        <v>54</v>
      </c>
      <c r="I6" s="124" t="s">
        <v>9</v>
      </c>
      <c r="J6" s="231"/>
    </row>
    <row r="7" spans="1:11" ht="13" x14ac:dyDescent="0.25">
      <c r="A7" s="124" t="s">
        <v>152</v>
      </c>
      <c r="B7" s="236"/>
      <c r="C7" s="236"/>
      <c r="D7" s="982" t="s">
        <v>6</v>
      </c>
      <c r="E7" s="983"/>
      <c r="F7" s="237"/>
      <c r="G7" s="236"/>
      <c r="H7" s="236"/>
      <c r="I7" s="236"/>
      <c r="J7" s="231"/>
    </row>
    <row r="8" spans="1:11" x14ac:dyDescent="0.25">
      <c r="A8" s="236"/>
      <c r="B8" s="238"/>
      <c r="C8" s="239"/>
      <c r="D8" s="236"/>
      <c r="E8" s="236"/>
      <c r="F8" s="236"/>
      <c r="G8" s="236"/>
      <c r="H8" s="236"/>
      <c r="I8" s="236"/>
      <c r="J8" s="231"/>
    </row>
    <row r="9" spans="1:11" s="95" customFormat="1" ht="35.25" customHeight="1" x14ac:dyDescent="0.25">
      <c r="A9" s="92"/>
      <c r="B9" s="319"/>
      <c r="C9" s="222"/>
      <c r="D9" s="328"/>
      <c r="E9" s="240"/>
      <c r="F9" s="92"/>
      <c r="G9" s="93"/>
      <c r="H9" s="93"/>
      <c r="I9" s="92"/>
      <c r="J9" s="94"/>
    </row>
    <row r="10" spans="1:11" ht="13" x14ac:dyDescent="0.25">
      <c r="A10" s="241"/>
      <c r="B10" s="984" t="s">
        <v>11</v>
      </c>
      <c r="C10" s="985"/>
      <c r="D10" s="242">
        <f>SUM(D9:D9)</f>
        <v>0</v>
      </c>
      <c r="E10" s="242">
        <f>SUM(E9:E9)</f>
        <v>0</v>
      </c>
      <c r="F10" s="243"/>
      <c r="G10" s="241"/>
      <c r="H10" s="236"/>
      <c r="I10" s="236"/>
      <c r="J10" s="231"/>
    </row>
    <row r="11" spans="1:11" x14ac:dyDescent="0.25">
      <c r="A11" s="231"/>
      <c r="B11" s="231"/>
      <c r="C11" s="231"/>
      <c r="D11" s="97"/>
      <c r="E11" s="97"/>
      <c r="F11" s="231"/>
      <c r="G11" s="231"/>
      <c r="H11" s="231"/>
      <c r="I11" s="231"/>
      <c r="J11" s="231"/>
      <c r="K11" s="231"/>
    </row>
    <row r="12" spans="1:11" x14ac:dyDescent="0.25">
      <c r="A12" s="231"/>
      <c r="B12" s="231"/>
      <c r="C12" s="231"/>
      <c r="D12" s="97"/>
      <c r="E12" s="97"/>
      <c r="F12" s="231"/>
      <c r="G12" s="231"/>
      <c r="H12" s="231"/>
      <c r="I12" s="231"/>
      <c r="J12" s="231"/>
      <c r="K12" s="231"/>
    </row>
    <row r="13" spans="1:11" x14ac:dyDescent="0.25">
      <c r="A13" s="231"/>
      <c r="B13" s="231"/>
      <c r="C13" s="231"/>
      <c r="D13" s="97"/>
      <c r="E13" s="97"/>
      <c r="F13" s="231"/>
      <c r="G13" s="231"/>
      <c r="H13" s="231"/>
      <c r="I13" s="231"/>
      <c r="J13" s="231"/>
      <c r="K13" s="231"/>
    </row>
    <row r="14" spans="1:11" x14ac:dyDescent="0.25">
      <c r="A14" s="231"/>
      <c r="B14" s="231"/>
      <c r="C14" s="231"/>
      <c r="D14" s="97"/>
      <c r="E14" s="97"/>
      <c r="F14" s="231"/>
      <c r="G14" s="231"/>
      <c r="H14" s="231"/>
      <c r="I14" s="231"/>
      <c r="J14" s="231"/>
      <c r="K14" s="231"/>
    </row>
    <row r="15" spans="1:11" x14ac:dyDescent="0.25">
      <c r="A15" s="231"/>
      <c r="B15" s="231"/>
      <c r="C15" s="231"/>
      <c r="D15" s="97"/>
      <c r="E15" s="97"/>
      <c r="F15" s="231"/>
      <c r="G15" s="231"/>
      <c r="H15" s="231"/>
      <c r="I15" s="231"/>
      <c r="J15" s="231"/>
      <c r="K15" s="231"/>
    </row>
    <row r="16" spans="1:11" x14ac:dyDescent="0.25">
      <c r="A16" s="231"/>
      <c r="B16" s="231"/>
      <c r="C16" s="231"/>
      <c r="D16" s="231"/>
      <c r="E16" s="231"/>
      <c r="F16" s="231"/>
      <c r="G16" s="231"/>
      <c r="H16" s="231"/>
      <c r="I16" s="231"/>
      <c r="J16" s="231"/>
      <c r="K16" s="231"/>
    </row>
    <row r="17" spans="1:11" x14ac:dyDescent="0.25">
      <c r="A17" s="231"/>
      <c r="B17" s="231"/>
      <c r="C17" s="231"/>
      <c r="D17" s="231"/>
      <c r="E17" s="231"/>
      <c r="F17" s="231"/>
      <c r="G17" s="231"/>
      <c r="H17" s="231"/>
      <c r="I17" s="231"/>
      <c r="J17" s="231"/>
      <c r="K17" s="231"/>
    </row>
  </sheetData>
  <mergeCells count="3">
    <mergeCell ref="A3:J3"/>
    <mergeCell ref="D7:E7"/>
    <mergeCell ref="B10: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K24"/>
  <sheetViews>
    <sheetView topLeftCell="A4" workbookViewId="0">
      <selection activeCell="B9" sqref="B9"/>
    </sheetView>
  </sheetViews>
  <sheetFormatPr defaultRowHeight="12.5" x14ac:dyDescent="0.25"/>
  <cols>
    <col min="1" max="1" width="7.7265625" customWidth="1"/>
    <col min="2" max="2" width="25.7265625" customWidth="1"/>
    <col min="3" max="3" width="12" customWidth="1"/>
    <col min="4" max="4" width="12.7265625" customWidth="1"/>
    <col min="5" max="5" width="11.453125" customWidth="1"/>
    <col min="6" max="6" width="15.54296875" customWidth="1"/>
    <col min="7" max="7" width="10.1796875" customWidth="1"/>
    <col min="8" max="8" width="11.7265625" customWidth="1"/>
    <col min="9" max="9" width="16.453125" customWidth="1"/>
    <col min="11" max="11" width="14.54296875" customWidth="1"/>
    <col min="12" max="12" width="10.1796875" bestFit="1" customWidth="1"/>
    <col min="13" max="13" width="11.7265625" bestFit="1" customWidth="1"/>
    <col min="14" max="14" width="11.7265625" customWidth="1"/>
    <col min="15" max="15" width="16.81640625" customWidth="1"/>
  </cols>
  <sheetData>
    <row r="2" spans="1:11" ht="13" x14ac:dyDescent="0.3">
      <c r="A2" s="990" t="s">
        <v>240</v>
      </c>
      <c r="B2" s="990"/>
      <c r="C2" s="990"/>
      <c r="D2" s="990"/>
      <c r="E2" s="990"/>
      <c r="F2" s="990"/>
      <c r="G2" s="990"/>
      <c r="H2" s="990"/>
      <c r="I2" s="990"/>
      <c r="J2" s="990"/>
    </row>
    <row r="3" spans="1:11" ht="13" x14ac:dyDescent="0.3">
      <c r="A3" s="64"/>
      <c r="B3" s="64"/>
      <c r="C3" s="64"/>
      <c r="D3" s="64"/>
      <c r="E3" s="64"/>
      <c r="F3" s="64"/>
      <c r="G3" s="64"/>
      <c r="H3" s="64"/>
      <c r="I3" s="64"/>
    </row>
    <row r="4" spans="1:11" ht="13" x14ac:dyDescent="0.3">
      <c r="A4" s="64"/>
      <c r="B4" s="64"/>
      <c r="C4" s="64"/>
      <c r="D4" s="64"/>
      <c r="E4" s="64"/>
      <c r="F4" s="64"/>
      <c r="G4" s="64"/>
      <c r="H4" s="64"/>
      <c r="I4" s="64"/>
    </row>
    <row r="5" spans="1:11" x14ac:dyDescent="0.25">
      <c r="H5" s="35"/>
      <c r="I5" s="28"/>
    </row>
    <row r="6" spans="1:11" ht="65" x14ac:dyDescent="0.25">
      <c r="A6" s="26" t="s">
        <v>0</v>
      </c>
      <c r="B6" s="26" t="s">
        <v>1</v>
      </c>
      <c r="C6" s="23" t="s">
        <v>2</v>
      </c>
      <c r="D6" s="26" t="s">
        <v>3</v>
      </c>
      <c r="E6" s="26" t="s">
        <v>4</v>
      </c>
      <c r="F6" s="26" t="s">
        <v>16</v>
      </c>
      <c r="G6" s="26" t="s">
        <v>53</v>
      </c>
      <c r="H6" s="26" t="s">
        <v>54</v>
      </c>
      <c r="I6" s="26" t="s">
        <v>9</v>
      </c>
    </row>
    <row r="7" spans="1:11" ht="13" x14ac:dyDescent="0.3">
      <c r="A7" s="5" t="s">
        <v>34</v>
      </c>
      <c r="B7" s="2"/>
      <c r="C7" s="2"/>
      <c r="D7" s="987" t="s">
        <v>6</v>
      </c>
      <c r="E7" s="987"/>
      <c r="F7" s="21"/>
      <c r="G7" s="2"/>
      <c r="H7" s="2"/>
      <c r="I7" s="2"/>
    </row>
    <row r="8" spans="1:11" ht="16.5" customHeight="1" x14ac:dyDescent="0.25">
      <c r="A8" s="2"/>
      <c r="B8" s="6"/>
      <c r="C8" s="7"/>
      <c r="D8" s="9"/>
      <c r="E8" s="9"/>
      <c r="F8" s="9"/>
      <c r="G8" s="2"/>
      <c r="H8" s="2"/>
      <c r="I8" s="2"/>
    </row>
    <row r="9" spans="1:11" ht="33.75" customHeight="1" x14ac:dyDescent="0.25">
      <c r="A9" s="883">
        <f>'20.01.01.'!A14+1</f>
        <v>6</v>
      </c>
      <c r="B9" s="559" t="s">
        <v>194</v>
      </c>
      <c r="C9" s="144" t="s">
        <v>35</v>
      </c>
      <c r="D9" s="505">
        <v>1966806.71</v>
      </c>
      <c r="E9" s="508">
        <f>D9*1.19</f>
        <v>2340499.9849</v>
      </c>
      <c r="F9" s="145" t="s">
        <v>48</v>
      </c>
      <c r="G9" s="146" t="s">
        <v>242</v>
      </c>
      <c r="H9" s="146" t="s">
        <v>277</v>
      </c>
      <c r="I9" s="296" t="s">
        <v>387</v>
      </c>
      <c r="J9" s="24"/>
      <c r="K9" t="s">
        <v>274</v>
      </c>
    </row>
    <row r="10" spans="1:11" ht="13" x14ac:dyDescent="0.3">
      <c r="A10" s="4">
        <v>3</v>
      </c>
      <c r="B10" s="988" t="s">
        <v>11</v>
      </c>
      <c r="C10" s="989"/>
      <c r="D10" s="293">
        <f>SUM(D9)</f>
        <v>1966806.71</v>
      </c>
      <c r="E10" s="293">
        <f>SUM(E9)</f>
        <v>2340499.9849</v>
      </c>
      <c r="F10" s="8"/>
      <c r="G10" s="4"/>
      <c r="H10" s="4"/>
      <c r="I10" s="4"/>
    </row>
    <row r="11" spans="1:11" x14ac:dyDescent="0.25">
      <c r="D11" s="48"/>
      <c r="E11" s="48"/>
    </row>
    <row r="12" spans="1:11" x14ac:dyDescent="0.25">
      <c r="D12" s="48"/>
      <c r="E12" s="48"/>
    </row>
    <row r="13" spans="1:11" x14ac:dyDescent="0.25">
      <c r="D13" s="48"/>
      <c r="E13" s="48"/>
    </row>
    <row r="14" spans="1:11" x14ac:dyDescent="0.25">
      <c r="D14" s="48"/>
      <c r="E14" s="48"/>
    </row>
    <row r="20" spans="8:11" x14ac:dyDescent="0.25">
      <c r="K20" s="48"/>
    </row>
    <row r="24" spans="8:11" x14ac:dyDescent="0.25">
      <c r="H24" s="48"/>
    </row>
  </sheetData>
  <mergeCells count="3">
    <mergeCell ref="D7:E7"/>
    <mergeCell ref="B10:C10"/>
    <mergeCell ref="A2:J2"/>
  </mergeCells>
  <phoneticPr fontId="0" type="noConversion"/>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6:Q20"/>
  <sheetViews>
    <sheetView workbookViewId="0">
      <selection activeCell="B13" sqref="B13"/>
    </sheetView>
  </sheetViews>
  <sheetFormatPr defaultColWidth="9.1796875" defaultRowHeight="12.5" x14ac:dyDescent="0.25"/>
  <cols>
    <col min="1" max="1" width="9.81640625" style="42" customWidth="1"/>
    <col min="2" max="2" width="15.54296875" style="42" customWidth="1"/>
    <col min="3" max="3" width="11.26953125" style="42" customWidth="1"/>
    <col min="4" max="4" width="15" style="42" customWidth="1"/>
    <col min="5" max="5" width="14.1796875" style="42" customWidth="1"/>
    <col min="6" max="6" width="11.453125" style="42" customWidth="1"/>
    <col min="7" max="7" width="12.7265625" style="42" customWidth="1"/>
    <col min="8" max="8" width="12.81640625" style="42" customWidth="1"/>
    <col min="9" max="9" width="13.26953125" style="42" customWidth="1"/>
    <col min="10" max="10" width="22" style="42" customWidth="1"/>
    <col min="11" max="11" width="11.1796875" style="42" customWidth="1"/>
    <col min="12" max="16" width="9.1796875" style="42"/>
    <col min="17" max="17" width="18" style="42" customWidth="1"/>
    <col min="18" max="16384" width="9.1796875" style="42"/>
  </cols>
  <sheetData>
    <row r="6" spans="1:17" ht="13" x14ac:dyDescent="0.3">
      <c r="A6" s="232" t="s">
        <v>240</v>
      </c>
      <c r="B6" s="232"/>
      <c r="C6" s="232"/>
      <c r="D6" s="232"/>
      <c r="E6" s="232"/>
      <c r="F6" s="232"/>
      <c r="G6" s="232"/>
      <c r="H6" s="232"/>
      <c r="I6" s="232"/>
      <c r="J6" s="232"/>
      <c r="K6" s="232"/>
    </row>
    <row r="7" spans="1:17" ht="13" x14ac:dyDescent="0.3">
      <c r="A7" s="232"/>
      <c r="B7" s="232"/>
      <c r="C7" s="232"/>
      <c r="D7" s="232"/>
      <c r="E7" s="232"/>
      <c r="F7" s="232"/>
      <c r="G7" s="232"/>
      <c r="H7" s="232"/>
      <c r="I7" s="232"/>
    </row>
    <row r="8" spans="1:17" x14ac:dyDescent="0.25">
      <c r="H8" s="51"/>
      <c r="I8" s="244"/>
    </row>
    <row r="9" spans="1:17" ht="52" x14ac:dyDescent="0.25">
      <c r="A9" s="124" t="s">
        <v>0</v>
      </c>
      <c r="B9" s="124" t="s">
        <v>1</v>
      </c>
      <c r="C9" s="245" t="s">
        <v>2</v>
      </c>
      <c r="D9" s="124" t="s">
        <v>3</v>
      </c>
      <c r="E9" s="124" t="s">
        <v>4</v>
      </c>
      <c r="F9" s="124" t="s">
        <v>16</v>
      </c>
      <c r="G9" s="124" t="s">
        <v>53</v>
      </c>
      <c r="H9" s="124" t="s">
        <v>54</v>
      </c>
      <c r="I9" s="124" t="s">
        <v>9</v>
      </c>
      <c r="J9" s="124" t="s">
        <v>44</v>
      </c>
      <c r="K9" s="246"/>
      <c r="M9" s="247"/>
      <c r="N9" s="247"/>
    </row>
    <row r="10" spans="1:17" ht="13" x14ac:dyDescent="0.25">
      <c r="A10" s="245" t="s">
        <v>36</v>
      </c>
      <c r="B10" s="248"/>
      <c r="C10" s="248"/>
      <c r="D10" s="885" t="s">
        <v>6</v>
      </c>
      <c r="E10" s="886"/>
      <c r="F10" s="248"/>
      <c r="G10" s="248"/>
      <c r="H10" s="248"/>
      <c r="I10" s="248"/>
      <c r="J10" s="249"/>
      <c r="K10" s="247"/>
      <c r="M10" s="117"/>
      <c r="N10" s="247"/>
    </row>
    <row r="11" spans="1:17" ht="13" x14ac:dyDescent="0.25">
      <c r="A11" s="245"/>
      <c r="B11" s="248"/>
      <c r="C11" s="248"/>
      <c r="D11" s="248"/>
      <c r="E11" s="248"/>
      <c r="F11" s="248"/>
      <c r="G11" s="248"/>
      <c r="H11" s="248"/>
      <c r="I11" s="248"/>
      <c r="J11" s="249"/>
      <c r="K11" s="247"/>
      <c r="M11" s="117"/>
      <c r="N11" s="247"/>
    </row>
    <row r="12" spans="1:17" s="50" customFormat="1" ht="41.25" customHeight="1" x14ac:dyDescent="0.25">
      <c r="A12" s="38">
        <f>'20.01.03'!A9+1</f>
        <v>7</v>
      </c>
      <c r="B12" s="546" t="s">
        <v>37</v>
      </c>
      <c r="C12" s="58" t="s">
        <v>237</v>
      </c>
      <c r="D12" s="528">
        <v>59690.93</v>
      </c>
      <c r="E12" s="508">
        <f>D12*1.19</f>
        <v>71032.206699999995</v>
      </c>
      <c r="F12" s="349" t="s">
        <v>40</v>
      </c>
      <c r="G12" s="146" t="s">
        <v>242</v>
      </c>
      <c r="H12" s="146" t="s">
        <v>277</v>
      </c>
      <c r="I12" s="40" t="s">
        <v>197</v>
      </c>
      <c r="J12" s="38" t="s">
        <v>274</v>
      </c>
      <c r="K12" s="167"/>
      <c r="M12" s="118"/>
      <c r="N12" s="175"/>
    </row>
    <row r="13" spans="1:17" s="50" customFormat="1" ht="59.25" customHeight="1" x14ac:dyDescent="0.25">
      <c r="A13" s="38">
        <f>A12+1</f>
        <v>8</v>
      </c>
      <c r="B13" s="546" t="s">
        <v>275</v>
      </c>
      <c r="C13" s="295" t="s">
        <v>193</v>
      </c>
      <c r="D13" s="924">
        <v>75800</v>
      </c>
      <c r="E13" s="508">
        <f>D13*1.19</f>
        <v>90202</v>
      </c>
      <c r="F13" s="349" t="s">
        <v>195</v>
      </c>
      <c r="G13" s="146" t="s">
        <v>242</v>
      </c>
      <c r="H13" s="146" t="s">
        <v>277</v>
      </c>
      <c r="I13" s="40" t="s">
        <v>388</v>
      </c>
      <c r="J13" s="38" t="s">
        <v>274</v>
      </c>
      <c r="K13" s="167"/>
      <c r="L13" s="142"/>
      <c r="M13" s="118"/>
      <c r="N13" s="175"/>
      <c r="P13" s="142"/>
    </row>
    <row r="14" spans="1:17" ht="14" x14ac:dyDescent="0.3">
      <c r="A14" s="250"/>
      <c r="B14" s="887" t="s">
        <v>11</v>
      </c>
      <c r="C14" s="888"/>
      <c r="D14" s="251">
        <f>SUM(D12:D13)</f>
        <v>135490.93</v>
      </c>
      <c r="E14" s="251">
        <f>SUM(E12:E13)</f>
        <v>161234.20669999998</v>
      </c>
      <c r="F14" s="252"/>
      <c r="G14" s="250"/>
      <c r="H14" s="250"/>
      <c r="I14" s="250"/>
      <c r="J14" s="249"/>
      <c r="K14" s="247"/>
      <c r="Q14" s="225"/>
    </row>
    <row r="15" spans="1:17" x14ac:dyDescent="0.25">
      <c r="D15" s="225"/>
      <c r="E15" s="225"/>
    </row>
    <row r="16" spans="1:17" x14ac:dyDescent="0.25">
      <c r="D16" s="225"/>
      <c r="E16" s="225"/>
      <c r="F16" s="253"/>
    </row>
    <row r="19" spans="5:14" x14ac:dyDescent="0.25">
      <c r="M19" s="225">
        <f>E13-43399.99</f>
        <v>46802.01</v>
      </c>
      <c r="N19" s="42">
        <f>M19/1.19</f>
        <v>39329.420168067227</v>
      </c>
    </row>
    <row r="20" spans="5:14" x14ac:dyDescent="0.25">
      <c r="E20" s="225"/>
    </row>
  </sheetData>
  <phoneticPr fontId="0" type="noConversion"/>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R17"/>
  <sheetViews>
    <sheetView zoomScaleNormal="100" workbookViewId="0">
      <selection activeCell="D9" sqref="D9"/>
    </sheetView>
  </sheetViews>
  <sheetFormatPr defaultColWidth="9.1796875" defaultRowHeight="12.5" x14ac:dyDescent="0.25"/>
  <cols>
    <col min="1" max="1" width="7.7265625" style="42" customWidth="1"/>
    <col min="2" max="2" width="26.1796875" style="42" customWidth="1"/>
    <col min="3" max="3" width="12.1796875" style="42" customWidth="1"/>
    <col min="4" max="4" width="12.453125" style="42" customWidth="1"/>
    <col min="5" max="5" width="11.1796875" style="42" customWidth="1"/>
    <col min="6" max="6" width="10.54296875" style="42" customWidth="1"/>
    <col min="7" max="7" width="12.453125" style="42" customWidth="1"/>
    <col min="8" max="8" width="11.26953125" style="42" customWidth="1"/>
    <col min="9" max="9" width="12.54296875" style="42" customWidth="1"/>
    <col min="10" max="14" width="9.1796875" style="42"/>
    <col min="15" max="15" width="15" style="42" customWidth="1"/>
    <col min="16" max="16384" width="9.1796875" style="42"/>
  </cols>
  <sheetData>
    <row r="1" spans="1:18" ht="13" x14ac:dyDescent="0.3">
      <c r="A1" s="232"/>
      <c r="B1" s="232"/>
      <c r="C1" s="232"/>
      <c r="D1" s="232"/>
      <c r="E1" s="232"/>
      <c r="F1" s="232"/>
      <c r="G1" s="232"/>
      <c r="H1" s="232"/>
      <c r="I1" s="232"/>
    </row>
    <row r="2" spans="1:18" ht="13" x14ac:dyDescent="0.3">
      <c r="A2" s="232"/>
      <c r="B2" s="232"/>
      <c r="C2" s="232"/>
      <c r="D2" s="232"/>
      <c r="E2" s="986"/>
      <c r="F2" s="986"/>
      <c r="G2" s="986"/>
      <c r="H2" s="986"/>
      <c r="I2" s="986"/>
    </row>
    <row r="3" spans="1:18" ht="13" x14ac:dyDescent="0.3">
      <c r="A3" s="232"/>
      <c r="B3" s="232"/>
      <c r="C3" s="232"/>
      <c r="D3" s="994" t="s">
        <v>240</v>
      </c>
      <c r="E3" s="994"/>
      <c r="F3" s="994"/>
      <c r="G3" s="994"/>
      <c r="H3" s="994"/>
      <c r="I3" s="994"/>
      <c r="J3" s="994"/>
      <c r="K3" s="994"/>
      <c r="L3" s="994"/>
      <c r="M3" s="994"/>
    </row>
    <row r="4" spans="1:18" ht="13" x14ac:dyDescent="0.3">
      <c r="A4" s="232"/>
      <c r="B4" s="232"/>
      <c r="C4" s="232"/>
      <c r="D4" s="255"/>
      <c r="E4" s="255"/>
      <c r="F4" s="255"/>
      <c r="G4" s="255"/>
      <c r="H4" s="255"/>
      <c r="I4" s="255"/>
    </row>
    <row r="6" spans="1:18" s="256" customFormat="1" ht="65" x14ac:dyDescent="0.3">
      <c r="A6" s="124" t="s">
        <v>0</v>
      </c>
      <c r="B6" s="245" t="s">
        <v>1</v>
      </c>
      <c r="C6" s="245" t="s">
        <v>2</v>
      </c>
      <c r="D6" s="124" t="s">
        <v>3</v>
      </c>
      <c r="E6" s="124" t="s">
        <v>4</v>
      </c>
      <c r="F6" s="124" t="s">
        <v>16</v>
      </c>
      <c r="G6" s="124" t="s">
        <v>53</v>
      </c>
      <c r="H6" s="124" t="s">
        <v>54</v>
      </c>
      <c r="I6" s="124" t="s">
        <v>9</v>
      </c>
    </row>
    <row r="7" spans="1:18" ht="13" x14ac:dyDescent="0.3">
      <c r="A7" s="257" t="s">
        <v>19</v>
      </c>
      <c r="B7" s="258"/>
      <c r="C7" s="258"/>
      <c r="D7" s="991" t="s">
        <v>6</v>
      </c>
      <c r="E7" s="991"/>
      <c r="F7" s="259"/>
      <c r="G7" s="258"/>
      <c r="H7" s="258"/>
      <c r="I7" s="258"/>
      <c r="J7" s="260"/>
      <c r="K7" s="260"/>
      <c r="L7" s="260"/>
      <c r="M7" s="260"/>
    </row>
    <row r="8" spans="1:18" x14ac:dyDescent="0.25">
      <c r="A8" s="258"/>
      <c r="B8" s="261"/>
      <c r="C8" s="262"/>
      <c r="D8" s="263"/>
      <c r="E8" s="263"/>
      <c r="F8" s="263"/>
      <c r="G8" s="258"/>
      <c r="H8" s="258"/>
      <c r="I8" s="258"/>
      <c r="J8" s="260"/>
      <c r="K8" s="260"/>
      <c r="L8" s="260"/>
      <c r="M8" s="260"/>
    </row>
    <row r="9" spans="1:18" s="127" customFormat="1" ht="125.25" customHeight="1" x14ac:dyDescent="0.25">
      <c r="A9" s="310">
        <f>'20.01.04'!A13+1</f>
        <v>9</v>
      </c>
      <c r="B9" s="563" t="s">
        <v>233</v>
      </c>
      <c r="C9" s="590" t="s">
        <v>297</v>
      </c>
      <c r="D9" s="514">
        <v>5300</v>
      </c>
      <c r="E9" s="527">
        <f>D9*1.19</f>
        <v>6307</v>
      </c>
      <c r="F9" s="363" t="s">
        <v>40</v>
      </c>
      <c r="G9" s="146" t="s">
        <v>242</v>
      </c>
      <c r="H9" s="146" t="s">
        <v>277</v>
      </c>
      <c r="I9" s="364" t="s">
        <v>376</v>
      </c>
      <c r="J9" s="264" t="s">
        <v>274</v>
      </c>
      <c r="K9" s="265"/>
      <c r="L9" s="265"/>
      <c r="M9" s="265"/>
      <c r="N9" s="265"/>
      <c r="O9" s="526"/>
      <c r="P9" s="265"/>
      <c r="Q9" s="265"/>
      <c r="R9" s="265"/>
    </row>
    <row r="10" spans="1:18" ht="13" x14ac:dyDescent="0.3">
      <c r="A10" s="250"/>
      <c r="B10" s="992" t="s">
        <v>11</v>
      </c>
      <c r="C10" s="993"/>
      <c r="D10" s="266">
        <f>SUM(D9:D9)</f>
        <v>5300</v>
      </c>
      <c r="E10" s="267">
        <f>SUM(E9:E9)</f>
        <v>6307</v>
      </c>
      <c r="F10" s="252"/>
      <c r="G10" s="250"/>
      <c r="H10" s="250"/>
      <c r="I10" s="250"/>
      <c r="J10" s="264"/>
      <c r="K10" s="265"/>
      <c r="L10" s="265"/>
      <c r="M10" s="265"/>
      <c r="N10" s="265"/>
      <c r="O10" s="265"/>
      <c r="P10" s="265"/>
      <c r="Q10" s="265"/>
      <c r="R10" s="265"/>
    </row>
    <row r="11" spans="1:18" x14ac:dyDescent="0.25">
      <c r="D11" s="225"/>
      <c r="E11" s="225"/>
    </row>
    <row r="12" spans="1:18" x14ac:dyDescent="0.25">
      <c r="D12" s="225"/>
      <c r="E12" s="59"/>
      <c r="F12" s="253"/>
      <c r="M12" s="225"/>
      <c r="N12" s="225"/>
    </row>
    <row r="13" spans="1:18" x14ac:dyDescent="0.25">
      <c r="D13" s="225"/>
      <c r="E13" s="225"/>
    </row>
    <row r="14" spans="1:18" x14ac:dyDescent="0.25">
      <c r="D14" s="225"/>
      <c r="E14" s="225"/>
    </row>
    <row r="15" spans="1:18" x14ac:dyDescent="0.25">
      <c r="G15" s="268"/>
      <c r="M15" s="42">
        <v>2453.37</v>
      </c>
    </row>
    <row r="16" spans="1:18" x14ac:dyDescent="0.25">
      <c r="M16" s="42">
        <v>3508.3</v>
      </c>
    </row>
    <row r="17" spans="13:13" ht="13" x14ac:dyDescent="0.3">
      <c r="M17" s="529">
        <f>SUM(M15:M16)</f>
        <v>5961.67</v>
      </c>
    </row>
  </sheetData>
  <mergeCells count="4">
    <mergeCell ref="D7:E7"/>
    <mergeCell ref="B10:C10"/>
    <mergeCell ref="E2:I2"/>
    <mergeCell ref="D3:M3"/>
  </mergeCells>
  <phoneticPr fontId="2" type="noConversion"/>
  <pageMargins left="0" right="0" top="0.25" bottom="0.25" header="0" footer="0"/>
  <pageSetup paperSize="9" fitToHeight="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dimension ref="A1:S32"/>
  <sheetViews>
    <sheetView topLeftCell="A7" workbookViewId="0">
      <selection activeCell="D10" sqref="D10"/>
    </sheetView>
  </sheetViews>
  <sheetFormatPr defaultColWidth="9.1796875" defaultRowHeight="12.5" x14ac:dyDescent="0.25"/>
  <cols>
    <col min="1" max="1" width="8.26953125" style="297" customWidth="1"/>
    <col min="2" max="2" width="28.81640625" style="297" customWidth="1"/>
    <col min="3" max="3" width="14.7265625" style="297" customWidth="1"/>
    <col min="4" max="4" width="10.54296875" style="449" customWidth="1"/>
    <col min="5" max="5" width="10.7265625" style="42" customWidth="1"/>
    <col min="6" max="6" width="11.7265625" style="42" customWidth="1"/>
    <col min="7" max="7" width="11.54296875" style="42" customWidth="1"/>
    <col min="8" max="8" width="12" style="42" customWidth="1"/>
    <col min="9" max="9" width="15.1796875" style="42" customWidth="1"/>
    <col min="10" max="10" width="18.54296875" style="42" customWidth="1"/>
    <col min="11" max="12" width="9.1796875" style="42"/>
    <col min="13" max="13" width="10.1796875" style="42" bestFit="1" customWidth="1"/>
    <col min="14" max="16384" width="9.1796875" style="42"/>
  </cols>
  <sheetData>
    <row r="1" spans="1:19" x14ac:dyDescent="0.25">
      <c r="A1" s="488"/>
      <c r="B1" s="488"/>
      <c r="C1" s="488"/>
      <c r="D1" s="750"/>
      <c r="E1" s="231"/>
      <c r="F1" s="231"/>
      <c r="G1" s="231"/>
      <c r="H1" s="231"/>
      <c r="I1" s="231"/>
      <c r="J1" s="231"/>
    </row>
    <row r="2" spans="1:19" x14ac:dyDescent="0.25">
      <c r="A2" s="488"/>
      <c r="B2" s="488"/>
      <c r="C2" s="488"/>
      <c r="D2" s="750"/>
      <c r="E2" s="231"/>
      <c r="F2" s="231"/>
      <c r="G2" s="231"/>
      <c r="H2" s="231"/>
      <c r="I2" s="231"/>
      <c r="J2" s="231"/>
    </row>
    <row r="3" spans="1:19" ht="13" x14ac:dyDescent="0.3">
      <c r="A3" s="488"/>
      <c r="B3" s="986" t="s">
        <v>240</v>
      </c>
      <c r="C3" s="986"/>
      <c r="D3" s="986"/>
      <c r="E3" s="986"/>
      <c r="F3" s="986"/>
      <c r="G3" s="986"/>
      <c r="H3" s="986"/>
      <c r="I3" s="986"/>
      <c r="J3" s="986"/>
      <c r="K3" s="986"/>
    </row>
    <row r="4" spans="1:19" x14ac:dyDescent="0.25">
      <c r="A4" s="488"/>
      <c r="B4" s="488"/>
      <c r="C4" s="488"/>
      <c r="D4" s="750"/>
      <c r="E4" s="231"/>
      <c r="F4" s="231"/>
      <c r="G4" s="231"/>
      <c r="H4" s="269"/>
      <c r="I4" s="235"/>
      <c r="J4" s="231"/>
    </row>
    <row r="5" spans="1:19" s="256" customFormat="1" ht="66.75" customHeight="1" x14ac:dyDescent="0.3">
      <c r="A5" s="300" t="s">
        <v>0</v>
      </c>
      <c r="B5" s="300" t="s">
        <v>1</v>
      </c>
      <c r="C5" s="300" t="s">
        <v>2</v>
      </c>
      <c r="D5" s="300" t="s">
        <v>3</v>
      </c>
      <c r="E5" s="124" t="s">
        <v>4</v>
      </c>
      <c r="F5" s="124" t="s">
        <v>16</v>
      </c>
      <c r="G5" s="124" t="s">
        <v>53</v>
      </c>
      <c r="H5" s="124" t="s">
        <v>54</v>
      </c>
      <c r="I5" s="124" t="s">
        <v>9</v>
      </c>
      <c r="J5" s="270" t="s">
        <v>44</v>
      </c>
    </row>
    <row r="6" spans="1:19" ht="13" x14ac:dyDescent="0.25">
      <c r="A6" s="300" t="s">
        <v>20</v>
      </c>
      <c r="B6" s="489"/>
      <c r="C6" s="489"/>
      <c r="D6" s="995" t="s">
        <v>6</v>
      </c>
      <c r="E6" s="995"/>
      <c r="F6" s="237"/>
      <c r="G6" s="236"/>
      <c r="H6" s="236"/>
      <c r="I6" s="236"/>
      <c r="J6" s="236"/>
    </row>
    <row r="7" spans="1:19" x14ac:dyDescent="0.25">
      <c r="A7" s="489"/>
      <c r="B7" s="490"/>
      <c r="C7" s="491"/>
      <c r="D7" s="751"/>
      <c r="E7" s="271"/>
      <c r="F7" s="271"/>
      <c r="G7" s="236"/>
      <c r="H7" s="236"/>
      <c r="I7" s="236"/>
      <c r="J7" s="236"/>
    </row>
    <row r="8" spans="1:19" ht="25" x14ac:dyDescent="0.25">
      <c r="A8" s="312">
        <f>'20.01.05'!A9+1</f>
        <v>10</v>
      </c>
      <c r="B8" s="545" t="s">
        <v>51</v>
      </c>
      <c r="C8" s="492" t="s">
        <v>310</v>
      </c>
      <c r="D8" s="755">
        <v>37949</v>
      </c>
      <c r="E8" s="467">
        <f t="shared" ref="E8:E13" si="0">D8*1.19</f>
        <v>45159.31</v>
      </c>
      <c r="F8" s="340" t="s">
        <v>43</v>
      </c>
      <c r="G8" s="146" t="s">
        <v>242</v>
      </c>
      <c r="H8" s="146" t="s">
        <v>277</v>
      </c>
      <c r="I8" s="364" t="s">
        <v>376</v>
      </c>
      <c r="J8" s="370" t="s">
        <v>311</v>
      </c>
    </row>
    <row r="9" spans="1:19" s="50" customFormat="1" ht="57.75" customHeight="1" x14ac:dyDescent="0.25">
      <c r="A9" s="312">
        <f>A8+1</f>
        <v>11</v>
      </c>
      <c r="B9" s="556" t="s">
        <v>133</v>
      </c>
      <c r="C9" s="493" t="s">
        <v>153</v>
      </c>
      <c r="D9" s="752">
        <v>96150</v>
      </c>
      <c r="E9" s="467">
        <f t="shared" si="0"/>
        <v>114418.5</v>
      </c>
      <c r="F9" s="340" t="s">
        <v>43</v>
      </c>
      <c r="G9" s="146" t="s">
        <v>242</v>
      </c>
      <c r="H9" s="146" t="s">
        <v>277</v>
      </c>
      <c r="I9" s="292" t="s">
        <v>196</v>
      </c>
      <c r="J9" s="123" t="s">
        <v>271</v>
      </c>
    </row>
    <row r="10" spans="1:19" s="50" customFormat="1" ht="189" customHeight="1" x14ac:dyDescent="0.25">
      <c r="A10" s="312">
        <f>A9+1</f>
        <v>12</v>
      </c>
      <c r="B10" s="551" t="s">
        <v>317</v>
      </c>
      <c r="C10" s="365" t="s">
        <v>420</v>
      </c>
      <c r="D10" s="754">
        <v>34690</v>
      </c>
      <c r="E10" s="467">
        <f t="shared" si="0"/>
        <v>41281.1</v>
      </c>
      <c r="F10" s="340" t="s">
        <v>43</v>
      </c>
      <c r="G10" s="146" t="s">
        <v>242</v>
      </c>
      <c r="H10" s="146" t="s">
        <v>277</v>
      </c>
      <c r="I10" s="40" t="s">
        <v>364</v>
      </c>
      <c r="J10" s="123" t="s">
        <v>274</v>
      </c>
      <c r="M10" s="142"/>
      <c r="O10" s="142">
        <f>E10-11967.87</f>
        <v>29313.229999999996</v>
      </c>
      <c r="P10" s="50">
        <f>O10/1.19</f>
        <v>24632.966386554621</v>
      </c>
    </row>
    <row r="11" spans="1:19" s="50" customFormat="1" ht="189" customHeight="1" x14ac:dyDescent="0.25">
      <c r="A11" s="721">
        <f>A10+1</f>
        <v>13</v>
      </c>
      <c r="B11" s="646" t="s">
        <v>437</v>
      </c>
      <c r="C11" s="647" t="s">
        <v>422</v>
      </c>
      <c r="D11" s="753">
        <v>16940</v>
      </c>
      <c r="E11" s="648">
        <f t="shared" si="0"/>
        <v>20158.599999999999</v>
      </c>
      <c r="F11" s="649" t="s">
        <v>43</v>
      </c>
      <c r="G11" s="650" t="s">
        <v>427</v>
      </c>
      <c r="H11" s="650" t="s">
        <v>430</v>
      </c>
      <c r="I11" s="651" t="s">
        <v>403</v>
      </c>
      <c r="J11" s="652"/>
      <c r="L11" s="50" t="s">
        <v>423</v>
      </c>
      <c r="M11" s="142"/>
      <c r="R11" s="142">
        <f>D10-252</f>
        <v>34438</v>
      </c>
    </row>
    <row r="12" spans="1:19" s="50" customFormat="1" ht="76.5" customHeight="1" x14ac:dyDescent="0.25">
      <c r="A12" s="800">
        <f>A11+1</f>
        <v>14</v>
      </c>
      <c r="B12" s="801" t="s">
        <v>319</v>
      </c>
      <c r="C12" s="802" t="s">
        <v>234</v>
      </c>
      <c r="D12" s="803">
        <v>5819</v>
      </c>
      <c r="E12" s="804">
        <f t="shared" si="0"/>
        <v>6924.61</v>
      </c>
      <c r="F12" s="805" t="s">
        <v>43</v>
      </c>
      <c r="G12" s="806" t="s">
        <v>242</v>
      </c>
      <c r="H12" s="806" t="s">
        <v>277</v>
      </c>
      <c r="I12" s="807" t="s">
        <v>196</v>
      </c>
      <c r="J12" s="808" t="s">
        <v>274</v>
      </c>
      <c r="K12" s="50" t="s">
        <v>484</v>
      </c>
      <c r="M12" s="142"/>
      <c r="O12" s="142"/>
      <c r="S12" s="142"/>
    </row>
    <row r="13" spans="1:19" s="50" customFormat="1" ht="152.25" customHeight="1" x14ac:dyDescent="0.25">
      <c r="A13" s="312">
        <f>A12+1</f>
        <v>15</v>
      </c>
      <c r="B13" s="563" t="s">
        <v>386</v>
      </c>
      <c r="C13" s="465" t="s">
        <v>418</v>
      </c>
      <c r="D13" s="754">
        <v>28949.96</v>
      </c>
      <c r="E13" s="467">
        <f t="shared" si="0"/>
        <v>34450.452399999995</v>
      </c>
      <c r="F13" s="340" t="s">
        <v>43</v>
      </c>
      <c r="G13" s="146" t="s">
        <v>242</v>
      </c>
      <c r="H13" s="146" t="s">
        <v>277</v>
      </c>
      <c r="I13" s="40" t="s">
        <v>196</v>
      </c>
      <c r="J13" s="123" t="s">
        <v>274</v>
      </c>
      <c r="M13" s="142"/>
    </row>
    <row r="14" spans="1:19" ht="13" x14ac:dyDescent="0.25">
      <c r="A14" s="494"/>
      <c r="B14" s="996" t="s">
        <v>11</v>
      </c>
      <c r="C14" s="997"/>
      <c r="D14" s="293">
        <f>SUM(D8:D13)</f>
        <v>220497.96</v>
      </c>
      <c r="E14" s="242">
        <f>SUM(E8:E13)</f>
        <v>262392.5724</v>
      </c>
      <c r="F14" s="272"/>
      <c r="G14" s="272"/>
      <c r="H14" s="139"/>
      <c r="I14" s="91"/>
      <c r="J14" s="123"/>
      <c r="R14" s="531">
        <v>30360</v>
      </c>
    </row>
    <row r="15" spans="1:19" x14ac:dyDescent="0.25">
      <c r="A15" s="488"/>
      <c r="B15" s="488"/>
      <c r="C15" s="488"/>
      <c r="D15" s="750"/>
      <c r="E15" s="231"/>
      <c r="F15" s="231"/>
      <c r="G15" s="231"/>
      <c r="H15" s="231"/>
      <c r="I15" s="231"/>
      <c r="J15" s="231"/>
      <c r="R15" s="42">
        <v>2134.12</v>
      </c>
    </row>
    <row r="16" spans="1:19" ht="13" x14ac:dyDescent="0.3">
      <c r="O16" s="529"/>
      <c r="R16" s="42">
        <v>1456.18</v>
      </c>
    </row>
    <row r="17" spans="6:18" x14ac:dyDescent="0.25">
      <c r="R17" s="42">
        <f>SUM(R14:R16)</f>
        <v>33950.299999999996</v>
      </c>
    </row>
    <row r="20" spans="6:18" x14ac:dyDescent="0.25">
      <c r="L20" s="434"/>
      <c r="M20" s="433"/>
    </row>
    <row r="31" spans="6:18" x14ac:dyDescent="0.25">
      <c r="F31" s="225"/>
    </row>
    <row r="32" spans="6:18" x14ac:dyDescent="0.25">
      <c r="I32" s="225">
        <f>E14-E11</f>
        <v>242233.9724</v>
      </c>
      <c r="J32" s="225">
        <f>I32-254535</f>
        <v>-12301.027600000001</v>
      </c>
    </row>
  </sheetData>
  <mergeCells count="3">
    <mergeCell ref="D6:E6"/>
    <mergeCell ref="B14:C14"/>
    <mergeCell ref="B3:K3"/>
  </mergeCells>
  <phoneticPr fontId="2" type="noConversion"/>
  <pageMargins left="0" right="0" top="0.25" bottom="0.25" header="0" footer="0"/>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24</vt:i4>
      </vt:variant>
      <vt:variant>
        <vt:lpstr>Zone denumite</vt:lpstr>
      </vt:variant>
      <vt:variant>
        <vt:i4>12</vt:i4>
      </vt:variant>
    </vt:vector>
  </HeadingPairs>
  <TitlesOfParts>
    <vt:vector size="36" baseType="lpstr">
      <vt:lpstr>1 Centraliz PAAP</vt:lpstr>
      <vt:lpstr>2 Centralizator pe AD </vt:lpstr>
      <vt:lpstr>ACHIZITII DIRECTE</vt:lpstr>
      <vt:lpstr>20.01.01.</vt:lpstr>
      <vt:lpstr>20.01.02</vt:lpstr>
      <vt:lpstr>20.01.03</vt:lpstr>
      <vt:lpstr>20.01.04</vt:lpstr>
      <vt:lpstr>20.01.05</vt:lpstr>
      <vt:lpstr>20.01.06</vt:lpstr>
      <vt:lpstr>20.01.08</vt:lpstr>
      <vt:lpstr>20.01.09</vt:lpstr>
      <vt:lpstr>20.01.30</vt:lpstr>
      <vt:lpstr>20.02</vt:lpstr>
      <vt:lpstr>20.05.30</vt:lpstr>
      <vt:lpstr>20.11</vt:lpstr>
      <vt:lpstr>20.12</vt:lpstr>
      <vt:lpstr>20.13</vt:lpstr>
      <vt:lpstr>20.14</vt:lpstr>
      <vt:lpstr>20.30.02</vt:lpstr>
      <vt:lpstr>20.30.30</vt:lpstr>
      <vt:lpstr>71.01.02</vt:lpstr>
      <vt:lpstr>71.01.03</vt:lpstr>
      <vt:lpstr>71.01.30</vt:lpstr>
      <vt:lpstr>56,02</vt:lpstr>
      <vt:lpstr>'2 Centralizator pe AD '!Zona_de_imprimat</vt:lpstr>
      <vt:lpstr>'20.01.01.'!Zona_de_imprimat</vt:lpstr>
      <vt:lpstr>'20.01.03'!Zona_de_imprimat</vt:lpstr>
      <vt:lpstr>'20.01.04'!Zona_de_imprimat</vt:lpstr>
      <vt:lpstr>'20.01.05'!Zona_de_imprimat</vt:lpstr>
      <vt:lpstr>'20.01.06'!Zona_de_imprimat</vt:lpstr>
      <vt:lpstr>'20.01.30'!Zona_de_imprimat</vt:lpstr>
      <vt:lpstr>'20.02'!Zona_de_imprimat</vt:lpstr>
      <vt:lpstr>'20.11'!Zona_de_imprimat</vt:lpstr>
      <vt:lpstr>'20.14'!Zona_de_imprimat</vt:lpstr>
      <vt:lpstr>'20.30.02'!Zona_de_imprimat</vt:lpstr>
      <vt:lpstr>'71.01.30'!Zona_de_imprimat</vt:lpstr>
    </vt:vector>
  </TitlesOfParts>
  <Company>INS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Maria.Constantinescu</dc:creator>
  <cp:lastModifiedBy>Marius LUCAN-ARJOCA</cp:lastModifiedBy>
  <cp:lastPrinted>2024-12-03T12:08:07Z</cp:lastPrinted>
  <dcterms:created xsi:type="dcterms:W3CDTF">2008-11-20T07:13:42Z</dcterms:created>
  <dcterms:modified xsi:type="dcterms:W3CDTF">2025-04-03T06:38:47Z</dcterms:modified>
</cp:coreProperties>
</file>